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ERUCAMARAS 2023\Reporte Regional 2023\Marzo\"/>
    </mc:Choice>
  </mc:AlternateContent>
  <bookViews>
    <workbookView xWindow="0" yWindow="0" windowWidth="20490" windowHeight="7755" tabRatio="784" activeTab="1"/>
  </bookViews>
  <sheets>
    <sheet name="Perucámaras" sheetId="11" r:id="rId1"/>
    <sheet name="MR Oriente" sheetId="9" r:id="rId2"/>
    <sheet name="Amazonas" sheetId="1" r:id="rId3"/>
    <sheet name="Loreto" sheetId="2" r:id="rId4"/>
    <sheet name="San Martín" sheetId="3" r:id="rId5"/>
    <sheet name="Ucayali" sheetId="4" r:id="rId6"/>
    <sheet name="Sheet1" sheetId="10" state="hidden" r:id="rId7"/>
  </sheets>
  <calcPr calcId="191028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7" i="9" l="1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G20" i="3"/>
  <c r="G20" i="4"/>
  <c r="G21" i="4"/>
  <c r="D93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65" i="9"/>
  <c r="E10" i="9" l="1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F9" i="9"/>
  <c r="E9" i="9"/>
  <c r="G246" i="9" l="1"/>
  <c r="G247" i="9"/>
  <c r="G248" i="9"/>
  <c r="G249" i="9"/>
  <c r="G250" i="9"/>
  <c r="G251" i="9"/>
  <c r="G252" i="9"/>
  <c r="G253" i="9"/>
  <c r="G254" i="9"/>
  <c r="G255" i="9"/>
  <c r="G256" i="9"/>
  <c r="G257" i="9"/>
  <c r="G241" i="9"/>
  <c r="G242" i="9"/>
  <c r="G243" i="9"/>
  <c r="G244" i="9"/>
  <c r="G245" i="9"/>
  <c r="G93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D58" i="9" l="1"/>
  <c r="C58" i="9"/>
  <c r="D57" i="9"/>
  <c r="C57" i="9"/>
  <c r="E59" i="2"/>
  <c r="I13" i="9" l="1"/>
  <c r="E61" i="4"/>
  <c r="E62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0" i="4"/>
  <c r="E59" i="4"/>
  <c r="E58" i="4"/>
  <c r="E57" i="4"/>
  <c r="E56" i="4"/>
  <c r="E55" i="4"/>
  <c r="E54" i="4"/>
  <c r="E53" i="4"/>
  <c r="E52" i="4"/>
  <c r="E51" i="4"/>
  <c r="E50" i="4"/>
  <c r="E49" i="4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50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49" i="2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39" i="9"/>
  <c r="C54" i="9"/>
  <c r="F41" i="2"/>
  <c r="F42" i="2"/>
  <c r="F43" i="2"/>
  <c r="F41" i="3"/>
  <c r="F42" i="3"/>
  <c r="F43" i="3"/>
  <c r="F41" i="4"/>
  <c r="F42" i="4"/>
  <c r="F43" i="4"/>
  <c r="F41" i="1"/>
  <c r="F42" i="1"/>
  <c r="F43" i="1"/>
  <c r="F29" i="2"/>
  <c r="F30" i="2"/>
  <c r="F31" i="2"/>
  <c r="F32" i="2"/>
  <c r="F33" i="2"/>
  <c r="F34" i="2"/>
  <c r="F35" i="2"/>
  <c r="F36" i="2"/>
  <c r="F37" i="2"/>
  <c r="F38" i="2"/>
  <c r="F39" i="2"/>
  <c r="F40" i="2"/>
  <c r="F29" i="3"/>
  <c r="F30" i="3"/>
  <c r="F31" i="3"/>
  <c r="F32" i="3"/>
  <c r="F33" i="3"/>
  <c r="F34" i="3"/>
  <c r="F35" i="3"/>
  <c r="F36" i="3"/>
  <c r="F37" i="3"/>
  <c r="F38" i="3"/>
  <c r="F39" i="3"/>
  <c r="F40" i="3"/>
  <c r="F29" i="4"/>
  <c r="F30" i="4"/>
  <c r="F31" i="4"/>
  <c r="F32" i="4"/>
  <c r="F33" i="4"/>
  <c r="F34" i="4"/>
  <c r="F35" i="4"/>
  <c r="F36" i="4"/>
  <c r="F37" i="4"/>
  <c r="F38" i="4"/>
  <c r="F39" i="4"/>
  <c r="F40" i="4"/>
  <c r="F29" i="1"/>
  <c r="F30" i="1"/>
  <c r="F31" i="1"/>
  <c r="F32" i="1"/>
  <c r="F33" i="1"/>
  <c r="F34" i="1"/>
  <c r="F35" i="1"/>
  <c r="F36" i="1"/>
  <c r="F37" i="1"/>
  <c r="F38" i="1"/>
  <c r="F39" i="1"/>
  <c r="F40" i="1"/>
  <c r="F28" i="2"/>
  <c r="F28" i="3"/>
  <c r="F28" i="4"/>
  <c r="F28" i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2"/>
  <c r="E28" i="3"/>
  <c r="E28" i="4"/>
  <c r="E28" i="1"/>
  <c r="E85" i="9" l="1"/>
  <c r="F36" i="9"/>
  <c r="E72" i="9"/>
  <c r="E70" i="9"/>
  <c r="F37" i="9"/>
  <c r="E82" i="9"/>
  <c r="E69" i="9"/>
  <c r="E93" i="9"/>
  <c r="E80" i="9"/>
  <c r="E68" i="9"/>
  <c r="E87" i="9"/>
  <c r="E79" i="9"/>
  <c r="E71" i="9"/>
  <c r="E89" i="9"/>
  <c r="E90" i="9"/>
  <c r="E88" i="9"/>
  <c r="E76" i="9"/>
  <c r="E84" i="9"/>
  <c r="E81" i="9"/>
  <c r="E92" i="9"/>
  <c r="E78" i="9"/>
  <c r="E66" i="9"/>
  <c r="E77" i="9"/>
  <c r="E65" i="9"/>
  <c r="E86" i="9"/>
  <c r="E74" i="9"/>
  <c r="E91" i="9"/>
  <c r="E83" i="9"/>
  <c r="E75" i="9"/>
  <c r="E67" i="9"/>
  <c r="E73" i="9"/>
  <c r="F44" i="9"/>
  <c r="F38" i="9"/>
  <c r="F46" i="9"/>
  <c r="F41" i="9"/>
  <c r="F47" i="9"/>
  <c r="F45" i="9"/>
  <c r="F43" i="9"/>
  <c r="H14" i="9"/>
  <c r="H22" i="9"/>
  <c r="H10" i="9"/>
  <c r="H18" i="9"/>
  <c r="H11" i="9"/>
  <c r="H19" i="9"/>
  <c r="H12" i="9"/>
  <c r="H20" i="9"/>
  <c r="H13" i="9"/>
  <c r="H21" i="9"/>
  <c r="F33" i="9"/>
  <c r="H15" i="9"/>
  <c r="H23" i="9"/>
  <c r="H16" i="9"/>
  <c r="H24" i="9"/>
  <c r="F40" i="9"/>
  <c r="H17" i="9"/>
  <c r="F34" i="9"/>
  <c r="F35" i="9"/>
  <c r="D54" i="9"/>
  <c r="F42" i="9"/>
  <c r="F32" i="9"/>
  <c r="E38" i="9"/>
  <c r="E46" i="9"/>
  <c r="E47" i="9"/>
  <c r="E45" i="9"/>
  <c r="E44" i="9"/>
  <c r="E36" i="9"/>
  <c r="E37" i="9"/>
  <c r="E39" i="9"/>
  <c r="E32" i="9"/>
  <c r="E40" i="9"/>
  <c r="E43" i="9"/>
  <c r="E35" i="9"/>
  <c r="E42" i="9"/>
  <c r="E34" i="9"/>
  <c r="E41" i="9"/>
  <c r="E33" i="9"/>
  <c r="E54" i="9" l="1"/>
  <c r="G115" i="9"/>
  <c r="G116" i="9"/>
  <c r="G117" i="9"/>
  <c r="G118" i="9"/>
  <c r="G119" i="9"/>
  <c r="G120" i="9"/>
  <c r="G121" i="9"/>
  <c r="G122" i="9"/>
  <c r="G123" i="9"/>
  <c r="G124" i="9"/>
  <c r="G125" i="9"/>
  <c r="G126" i="9"/>
  <c r="G114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D56" i="9"/>
  <c r="F56" i="9" s="1"/>
  <c r="F57" i="9"/>
  <c r="F58" i="9"/>
  <c r="C56" i="9"/>
  <c r="D55" i="9"/>
  <c r="F55" i="9" s="1"/>
  <c r="C55" i="9"/>
  <c r="G24" i="9"/>
  <c r="G23" i="9"/>
  <c r="G22" i="9"/>
  <c r="G21" i="9"/>
  <c r="G19" i="9"/>
  <c r="G18" i="9"/>
  <c r="G17" i="9"/>
  <c r="G16" i="9"/>
  <c r="G15" i="9"/>
  <c r="G14" i="9"/>
  <c r="G13" i="9"/>
  <c r="G12" i="9"/>
  <c r="G11" i="9"/>
  <c r="G10" i="9"/>
  <c r="G9" i="9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2" i="4"/>
  <c r="G19" i="4"/>
  <c r="G17" i="4"/>
  <c r="G16" i="4"/>
  <c r="G15" i="4"/>
  <c r="G14" i="4"/>
  <c r="G13" i="4"/>
  <c r="G12" i="4"/>
  <c r="G11" i="4"/>
  <c r="G10" i="4"/>
  <c r="G9" i="4"/>
  <c r="G8" i="4"/>
  <c r="G7" i="4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2" i="3"/>
  <c r="G21" i="3"/>
  <c r="G19" i="3"/>
  <c r="G17" i="3"/>
  <c r="G16" i="3"/>
  <c r="G15" i="3"/>
  <c r="G14" i="3"/>
  <c r="G13" i="3"/>
  <c r="G12" i="3"/>
  <c r="G11" i="3"/>
  <c r="G10" i="3"/>
  <c r="G9" i="3"/>
  <c r="G8" i="3"/>
  <c r="G7" i="3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2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7" i="2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8" i="1"/>
  <c r="E58" i="9" l="1"/>
  <c r="E57" i="9"/>
  <c r="E56" i="9"/>
  <c r="E55" i="9"/>
</calcChain>
</file>

<file path=xl/sharedStrings.xml><?xml version="1.0" encoding="utf-8"?>
<sst xmlns="http://schemas.openxmlformats.org/spreadsheetml/2006/main" count="502" uniqueCount="101">
  <si>
    <t>Información Ampliada del Reporte Regional</t>
  </si>
  <si>
    <t>Edición N° 498</t>
  </si>
  <si>
    <t>Macro Región Oriente</t>
  </si>
  <si>
    <t>Recaudación Tributaria 2022</t>
  </si>
  <si>
    <t>Martes 21 de febrero 2023</t>
  </si>
  <si>
    <t>Amazonas</t>
  </si>
  <si>
    <t>Loreto</t>
  </si>
  <si>
    <t>San Martín</t>
  </si>
  <si>
    <t>Ucayali</t>
  </si>
  <si>
    <t>MACRO REGIÓN ORIENTE: INGRESOS TRIBUTARIOS RECAUDADOS POR LA SUNAT - TRIBUTOS INTERNOS, 2021 - 2022</t>
  </si>
  <si>
    <t>1. Tributos Internos, 2021 - 2022  (Millones de Soles)</t>
  </si>
  <si>
    <t>Macro Región Oriente: Recaudación tributaria mensual</t>
  </si>
  <si>
    <t>(Millones de soles y variación porcentual interanual)</t>
  </si>
  <si>
    <t>Macro Región Oriente: Tributos Internos 2021-2022</t>
  </si>
  <si>
    <t>(Millones de Soles)</t>
  </si>
  <si>
    <t xml:space="preserve">Ingresos Tributarios Recaudados </t>
  </si>
  <si>
    <t>Var. 22/21</t>
  </si>
  <si>
    <t>Total Tributos Internos</t>
  </si>
  <si>
    <t>Impuesto a la Renta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</si>
  <si>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</si>
  <si>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</si>
  <si>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</si>
  <si>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</si>
  <si>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</si>
  <si>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Régimen Mype Tributario</t>
  </si>
  <si>
    <t>A la Producción y Consumo</t>
  </si>
  <si>
    <t xml:space="preserve">   Impuesto General a las Ventas</t>
  </si>
  <si>
    <t xml:space="preserve">   Impuesto Selectivo al Consumo</t>
  </si>
  <si>
    <t xml:space="preserve">   Impuesto Solidaridad a la Niñez Desamparada</t>
  </si>
  <si>
    <t>Otros Ingresos</t>
  </si>
  <si>
    <t xml:space="preserve">   Impuesto a las Transacciones Financieras</t>
  </si>
  <si>
    <t xml:space="preserve">   Fraccionamientos</t>
  </si>
  <si>
    <t>Fuente: Superintendencia Nacional de Aduanas y de Administración Tributaria (SUNAT)</t>
  </si>
  <si>
    <t xml:space="preserve">   Régimen Unico Simplificado</t>
  </si>
  <si>
    <t>Elaboración: CIE -  PERUCÁMARAS</t>
  </si>
  <si>
    <t>Macro Región Oriente: Recaudación tributaria por regiones, 2022</t>
  </si>
  <si>
    <t>2. Tributos Internos, 2021 - 2022  (Porcentaje respecto al total)</t>
  </si>
  <si>
    <t>(Millones de soles y participación %)</t>
  </si>
  <si>
    <t>3. Tributos Internos, 2021 - 2022 (Millones de soles)</t>
  </si>
  <si>
    <t>Tributos Internos</t>
  </si>
  <si>
    <t>Oriente</t>
  </si>
  <si>
    <t>4. Número de contribuyentes por Sector Económico 2022</t>
  </si>
  <si>
    <t xml:space="preserve">Sector Económico </t>
  </si>
  <si>
    <t xml:space="preserve">Contribuyentes </t>
  </si>
  <si>
    <t>Participación</t>
  </si>
  <si>
    <t>AGROPECUARIO</t>
  </si>
  <si>
    <t>Macro Región Oriente: Número de contribuyentes por sectores económicos, 2022</t>
  </si>
  <si>
    <t>AGRICOLA</t>
  </si>
  <si>
    <t>(N° Contribuyentes y participación %)</t>
  </si>
  <si>
    <t>PECUARIO</t>
  </si>
  <si>
    <t>SILVICULTURA</t>
  </si>
  <si>
    <t>COMERCIO</t>
  </si>
  <si>
    <t>COMERCIO AL POR MAYOR</t>
  </si>
  <si>
    <t>COMERCIO AL POR MENOR</t>
  </si>
  <si>
    <t>COMERCIO AUTOMOTRIZ</t>
  </si>
  <si>
    <t>CONSTRUCCION</t>
  </si>
  <si>
    <t>MANUFACTURA</t>
  </si>
  <si>
    <t>INDUSTRIA NO PRIMARIA</t>
  </si>
  <si>
    <t>PROCESADORES DE RECURSOS PRIMARIOS</t>
  </si>
  <si>
    <t>MINERIA E HIDROCARBUROS</t>
  </si>
  <si>
    <t>HIDROCARBUROS</t>
  </si>
  <si>
    <t>MINERIA METALICA</t>
  </si>
  <si>
    <t>PESCA</t>
  </si>
  <si>
    <t>OTROS SERVICIOS</t>
  </si>
  <si>
    <t>ADM. PUBLICA Y SEGURIDAD SOCIAL</t>
  </si>
  <si>
    <t>ENSEÑANZA</t>
  </si>
  <si>
    <t>GENERACION DE ENERGIA ELECTRICA Y AGUA</t>
  </si>
  <si>
    <t>INTERMEDIACION FINANCIERA</t>
  </si>
  <si>
    <t>OTROS</t>
  </si>
  <si>
    <t>SALUD</t>
  </si>
  <si>
    <t>TELECOMUNICACIONES</t>
  </si>
  <si>
    <t>TRANSPORTES</t>
  </si>
  <si>
    <t>TURISMO Y HOTELERIA</t>
  </si>
  <si>
    <t xml:space="preserve">Total </t>
  </si>
  <si>
    <t>4. Histórico</t>
  </si>
  <si>
    <t>Histórico: Recaudación tributaria por tipo</t>
  </si>
  <si>
    <t>Histórico: Número de contribuyentes por departamentos en la Macro Región Oriente</t>
  </si>
  <si>
    <t>(Millones de soles)</t>
  </si>
  <si>
    <t>(Miles)</t>
  </si>
  <si>
    <t>Fecha</t>
  </si>
  <si>
    <t>Total - Tributos internos</t>
  </si>
  <si>
    <t>Total</t>
  </si>
  <si>
    <t>AMAZONAS: INGRESOS TRIBUTARIOS RECAUDADOS POR LA SUNAT - TRIBUTOS INTERNOS, 2021 - 2022</t>
  </si>
  <si>
    <t>1. Tributos Internos, 2021 - 2022</t>
  </si>
  <si>
    <t>Miles de soles</t>
  </si>
  <si>
    <t>2. Tributos Internos, 2021 - 2022</t>
  </si>
  <si>
    <t>Porcentajes respecto al total</t>
  </si>
  <si>
    <t>Var. p.p. 22/21</t>
  </si>
  <si>
    <t>3. Número de contribuyentes por Sector Económico 2022</t>
  </si>
  <si>
    <t>LORETO: INGRESOS TRIBUTARIOS RECAUDADOS POR LA SUNAT - TRIBUTOS INTERNOS, 2021 - 2022</t>
  </si>
  <si>
    <t>SAN MARTÍN: INGRESOS TRIBUTARIOS RECAUDADOS POR LA SUNAT - TRIBUTOS INTERNOS, 2021 - 2022</t>
  </si>
  <si>
    <t>UCAYALI: INGRESOS TRIBUTARIOS RECAUDADOS POR LA SUNAT - TRIBUTOS INTERNOS, 2021 - 2022</t>
  </si>
  <si>
    <t>sector</t>
  </si>
  <si>
    <t>contri</t>
  </si>
  <si>
    <t>Row Labels</t>
  </si>
  <si>
    <t>Sum of contri</t>
  </si>
  <si>
    <t>Grand Total</t>
  </si>
  <si>
    <r>
      <t xml:space="preserve">Impuesto a la Renta </t>
    </r>
    <r>
      <rPr>
        <b/>
        <vertAlign val="superscript"/>
        <sz val="10"/>
        <rFont val="Arial Narrow"/>
        <family val="2"/>
      </rPr>
      <t>a/</t>
    </r>
  </si>
  <si>
    <r>
      <t xml:space="preserve">A la Producción y Consumo </t>
    </r>
    <r>
      <rPr>
        <b/>
        <vertAlign val="superscript"/>
        <sz val="10"/>
        <rFont val="Arial Narrow"/>
        <family val="2"/>
      </rPr>
      <t>a/</t>
    </r>
  </si>
  <si>
    <r>
      <t xml:space="preserve">Otros Ingresos </t>
    </r>
    <r>
      <rPr>
        <b/>
        <vertAlign val="superscript"/>
        <sz val="10"/>
        <rFont val="Arial Narrow"/>
        <family val="2"/>
      </rPr>
      <t>a/</t>
    </r>
  </si>
  <si>
    <t>a/ Cada sub categoría de los Tributos internos contiene más componentes que los mostrados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</si>
</sst>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General_)"/>
    <numFmt numFmtId="167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  <font>
      <b/>
      <vertAlign val="superscript"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6" fontId="2" fillId="0" borderId="0"/>
  </cellStyleXfs>
  <cellXfs count="9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6" fontId="4" fillId="2" borderId="0" xfId="6" quotePrefix="1" applyFont="1" applyFill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" applyNumberFormat="1" applyFont="1"/>
    <xf numFmtId="164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9" fontId="5" fillId="0" borderId="2" xfId="2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/>
    </xf>
    <xf numFmtId="39" fontId="6" fillId="0" borderId="3" xfId="3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4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3" xfId="4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9" fontId="12" fillId="0" borderId="2" xfId="2" applyFont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0" fontId="11" fillId="5" borderId="2" xfId="0" applyFont="1" applyFill="1" applyBorder="1"/>
    <xf numFmtId="0" fontId="12" fillId="5" borderId="2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9" fontId="12" fillId="0" borderId="2" xfId="2" applyFont="1" applyBorder="1" applyAlignment="1">
      <alignment vertical="center"/>
    </xf>
    <xf numFmtId="39" fontId="6" fillId="6" borderId="3" xfId="3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164" fontId="5" fillId="6" borderId="2" xfId="1" applyNumberFormat="1" applyFont="1" applyFill="1" applyBorder="1" applyAlignment="1">
      <alignment vertical="center" wrapText="1"/>
    </xf>
    <xf numFmtId="9" fontId="12" fillId="6" borderId="2" xfId="2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left"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9" fontId="12" fillId="7" borderId="2" xfId="2" applyFont="1" applyFill="1" applyBorder="1" applyAlignment="1">
      <alignment horizontal="center" vertical="center" wrapText="1"/>
    </xf>
    <xf numFmtId="39" fontId="6" fillId="7" borderId="3" xfId="3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39" fontId="13" fillId="8" borderId="2" xfId="3" applyFont="1" applyFill="1" applyBorder="1" applyAlignment="1">
      <alignment horizontal="left" vertical="center"/>
    </xf>
    <xf numFmtId="0" fontId="5" fillId="9" borderId="2" xfId="0" applyFont="1" applyFill="1" applyBorder="1" applyAlignment="1">
      <alignment vertical="center"/>
    </xf>
    <xf numFmtId="164" fontId="5" fillId="9" borderId="2" xfId="1" applyNumberFormat="1" applyFont="1" applyFill="1" applyBorder="1" applyAlignment="1">
      <alignment vertical="center" wrapText="1"/>
    </xf>
    <xf numFmtId="9" fontId="5" fillId="9" borderId="2" xfId="2" applyFont="1" applyFill="1" applyBorder="1" applyAlignment="1">
      <alignment vertical="center" wrapText="1"/>
    </xf>
    <xf numFmtId="1" fontId="6" fillId="9" borderId="2" xfId="3" applyNumberFormat="1" applyFont="1" applyFill="1" applyBorder="1" applyAlignment="1">
      <alignment horizontal="center" vertical="center" wrapText="1"/>
    </xf>
    <xf numFmtId="39" fontId="6" fillId="9" borderId="2" xfId="3" applyFont="1" applyFill="1" applyBorder="1" applyAlignment="1">
      <alignment horizontal="center" vertical="center" wrapText="1"/>
    </xf>
    <xf numFmtId="0" fontId="6" fillId="9" borderId="2" xfId="4" applyFont="1" applyFill="1" applyBorder="1" applyAlignment="1">
      <alignment horizontal="center" vertical="center" wrapText="1"/>
    </xf>
    <xf numFmtId="17" fontId="8" fillId="0" borderId="2" xfId="3" applyNumberFormat="1" applyFont="1" applyBorder="1" applyAlignment="1">
      <alignment horizontal="right"/>
    </xf>
    <xf numFmtId="9" fontId="15" fillId="0" borderId="0" xfId="2" applyFont="1" applyAlignment="1">
      <alignment horizontal="left" vertical="center"/>
    </xf>
    <xf numFmtId="0" fontId="17" fillId="0" borderId="0" xfId="0" applyFont="1"/>
    <xf numFmtId="0" fontId="20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5" fillId="0" borderId="0" xfId="2" applyFont="1" applyAlignment="1">
      <alignment vertical="center"/>
    </xf>
    <xf numFmtId="0" fontId="1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3" applyNumberFormat="1" applyFont="1" applyBorder="1"/>
    <xf numFmtId="3" fontId="7" fillId="0" borderId="2" xfId="3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164" fontId="12" fillId="0" borderId="2" xfId="1" applyNumberFormat="1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9" fontId="5" fillId="0" borderId="2" xfId="2" applyFont="1" applyBorder="1" applyAlignment="1">
      <alignment vertical="center"/>
    </xf>
    <xf numFmtId="164" fontId="12" fillId="0" borderId="2" xfId="1" applyNumberFormat="1" applyFont="1" applyBorder="1" applyAlignment="1">
      <alignment vertical="center" wrapText="1"/>
    </xf>
    <xf numFmtId="167" fontId="12" fillId="0" borderId="2" xfId="2" applyNumberFormat="1" applyFont="1" applyBorder="1" applyAlignment="1">
      <alignment vertical="center"/>
    </xf>
    <xf numFmtId="17" fontId="8" fillId="0" borderId="0" xfId="3" applyNumberFormat="1" applyFont="1" applyAlignment="1">
      <alignment horizontal="right"/>
    </xf>
    <xf numFmtId="1" fontId="5" fillId="7" borderId="5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5" fillId="0" borderId="6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7">
    <cellStyle name="Millares" xfId="1" builtinId="3"/>
    <cellStyle name="Normal" xfId="0" builtinId="0"/>
    <cellStyle name="Normal 3" xfId="5"/>
    <cellStyle name="Normal_1995NOTA" xfId="6"/>
    <cellStyle name="Normal_Cuadro5 2" xfId="4"/>
    <cellStyle name="Normal_Cuadros 9-13" xfId="3"/>
    <cellStyle name="Porcentaje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Tributos Internos (Mills)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'MR Oriente'!$B$126:$B$257</c15:sqref>
                  </c15:fullRef>
                </c:ext>
              </c:extLst>
              <c:f>'MR Oriente'!$B$162:$B$257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Oriente'!$C$126:$C$257</c15:sqref>
                  </c15:fullRef>
                </c:ext>
              </c:extLst>
              <c:f>'MR Oriente'!$C$162:$C$257</c:f>
              <c:numCache>
                <c:formatCode>#,##0</c:formatCode>
                <c:ptCount val="96"/>
                <c:pt idx="0">
                  <c:v>92.136249459999988</c:v>
                </c:pt>
                <c:pt idx="1">
                  <c:v>69.955107049999995</c:v>
                </c:pt>
                <c:pt idx="2">
                  <c:v>80.148684289999977</c:v>
                </c:pt>
                <c:pt idx="3">
                  <c:v>100.73266149999999</c:v>
                </c:pt>
                <c:pt idx="4">
                  <c:v>70.75780005</c:v>
                </c:pt>
                <c:pt idx="5">
                  <c:v>76.238128039999992</c:v>
                </c:pt>
                <c:pt idx="6">
                  <c:v>77.707445149999998</c:v>
                </c:pt>
                <c:pt idx="7">
                  <c:v>81.886228729999999</c:v>
                </c:pt>
                <c:pt idx="8">
                  <c:v>84.324205989999982</c:v>
                </c:pt>
                <c:pt idx="9">
                  <c:v>81.58819192</c:v>
                </c:pt>
                <c:pt idx="10">
                  <c:v>82.988517529999996</c:v>
                </c:pt>
                <c:pt idx="11">
                  <c:v>92.30241328000001</c:v>
                </c:pt>
                <c:pt idx="12">
                  <c:v>97.671092979999983</c:v>
                </c:pt>
                <c:pt idx="13">
                  <c:v>75.84991835000001</c:v>
                </c:pt>
                <c:pt idx="14">
                  <c:v>101.11724667</c:v>
                </c:pt>
                <c:pt idx="15">
                  <c:v>100.97993658999999</c:v>
                </c:pt>
                <c:pt idx="16">
                  <c:v>100.47567844</c:v>
                </c:pt>
                <c:pt idx="17">
                  <c:v>80.037058220000006</c:v>
                </c:pt>
                <c:pt idx="18">
                  <c:v>88.846115529999992</c:v>
                </c:pt>
                <c:pt idx="19">
                  <c:v>87.210252069999981</c:v>
                </c:pt>
                <c:pt idx="20">
                  <c:v>86.810863470000001</c:v>
                </c:pt>
                <c:pt idx="21">
                  <c:v>84.099637849999993</c:v>
                </c:pt>
                <c:pt idx="22">
                  <c:v>91.352817669999993</c:v>
                </c:pt>
                <c:pt idx="23">
                  <c:v>89.392936270000007</c:v>
                </c:pt>
                <c:pt idx="24">
                  <c:v>104.40557501999999</c:v>
                </c:pt>
                <c:pt idx="25">
                  <c:v>73.346812909999997</c:v>
                </c:pt>
                <c:pt idx="26">
                  <c:v>91.215439770000003</c:v>
                </c:pt>
                <c:pt idx="27">
                  <c:v>92.101728960000003</c:v>
                </c:pt>
                <c:pt idx="28">
                  <c:v>80.420410789999991</c:v>
                </c:pt>
                <c:pt idx="29">
                  <c:v>82.364634399999986</c:v>
                </c:pt>
                <c:pt idx="30">
                  <c:v>84.857602909999983</c:v>
                </c:pt>
                <c:pt idx="31">
                  <c:v>87.72345353</c:v>
                </c:pt>
                <c:pt idx="32">
                  <c:v>90.934601880000002</c:v>
                </c:pt>
                <c:pt idx="33">
                  <c:v>89.574466750000013</c:v>
                </c:pt>
                <c:pt idx="34">
                  <c:v>87.200160900000014</c:v>
                </c:pt>
                <c:pt idx="35">
                  <c:v>91.190180670000004</c:v>
                </c:pt>
                <c:pt idx="36">
                  <c:v>111.11897392</c:v>
                </c:pt>
                <c:pt idx="37">
                  <c:v>85.02342895999999</c:v>
                </c:pt>
                <c:pt idx="38">
                  <c:v>122.23207221</c:v>
                </c:pt>
                <c:pt idx="39">
                  <c:v>116.50170425</c:v>
                </c:pt>
                <c:pt idx="40">
                  <c:v>88.610827790000016</c:v>
                </c:pt>
                <c:pt idx="41">
                  <c:v>91.400717159999999</c:v>
                </c:pt>
                <c:pt idx="42">
                  <c:v>98.968532209999992</c:v>
                </c:pt>
                <c:pt idx="43">
                  <c:v>84.808783360000007</c:v>
                </c:pt>
                <c:pt idx="44">
                  <c:v>91.015083390000001</c:v>
                </c:pt>
                <c:pt idx="45">
                  <c:v>96.26192746000001</c:v>
                </c:pt>
                <c:pt idx="46">
                  <c:v>96.453562759999997</c:v>
                </c:pt>
                <c:pt idx="47">
                  <c:v>97.357130959999992</c:v>
                </c:pt>
                <c:pt idx="48">
                  <c:v>106.35954113</c:v>
                </c:pt>
                <c:pt idx="49">
                  <c:v>81.772957820000002</c:v>
                </c:pt>
                <c:pt idx="50">
                  <c:v>89.663332289999985</c:v>
                </c:pt>
                <c:pt idx="51">
                  <c:v>188.70039672000001</c:v>
                </c:pt>
                <c:pt idx="52">
                  <c:v>83.004441220000004</c:v>
                </c:pt>
                <c:pt idx="53">
                  <c:v>84.97561709999998</c:v>
                </c:pt>
                <c:pt idx="54">
                  <c:v>98.049245519999999</c:v>
                </c:pt>
                <c:pt idx="55">
                  <c:v>94.733195539999997</c:v>
                </c:pt>
                <c:pt idx="56">
                  <c:v>107.41788115</c:v>
                </c:pt>
                <c:pt idx="57">
                  <c:v>107.55856277000002</c:v>
                </c:pt>
                <c:pt idx="58">
                  <c:v>102.97531934</c:v>
                </c:pt>
                <c:pt idx="59">
                  <c:v>108.35837226000001</c:v>
                </c:pt>
                <c:pt idx="60">
                  <c:v>129.10956275999999</c:v>
                </c:pt>
                <c:pt idx="61">
                  <c:v>101.18817909999999</c:v>
                </c:pt>
                <c:pt idx="62">
                  <c:v>89.932283090000013</c:v>
                </c:pt>
                <c:pt idx="63">
                  <c:v>148.25831726999999</c:v>
                </c:pt>
                <c:pt idx="64">
                  <c:v>30.074223110000002</c:v>
                </c:pt>
                <c:pt idx="65">
                  <c:v>51.257000509999997</c:v>
                </c:pt>
                <c:pt idx="66">
                  <c:v>84.866919079999988</c:v>
                </c:pt>
                <c:pt idx="67">
                  <c:v>93.267787279999993</c:v>
                </c:pt>
                <c:pt idx="68">
                  <c:v>99.371997780000001</c:v>
                </c:pt>
                <c:pt idx="69">
                  <c:v>103.70940659</c:v>
                </c:pt>
                <c:pt idx="70">
                  <c:v>112.7086506</c:v>
                </c:pt>
                <c:pt idx="71">
                  <c:v>113.02199376000002</c:v>
                </c:pt>
                <c:pt idx="72">
                  <c:v>122.26906672</c:v>
                </c:pt>
                <c:pt idx="73">
                  <c:v>114.36179989999998</c:v>
                </c:pt>
                <c:pt idx="74">
                  <c:v>128.84201759999999</c:v>
                </c:pt>
                <c:pt idx="75">
                  <c:v>222.47941433000003</c:v>
                </c:pt>
                <c:pt idx="76">
                  <c:v>109.07407615000001</c:v>
                </c:pt>
                <c:pt idx="77">
                  <c:v>120.55463043999998</c:v>
                </c:pt>
                <c:pt idx="78">
                  <c:v>122.00727375</c:v>
                </c:pt>
                <c:pt idx="79">
                  <c:v>146.25562237999998</c:v>
                </c:pt>
                <c:pt idx="80">
                  <c:v>137.20549729999999</c:v>
                </c:pt>
                <c:pt idx="81">
                  <c:v>137.52001917999999</c:v>
                </c:pt>
                <c:pt idx="82">
                  <c:v>138.58405459000002</c:v>
                </c:pt>
                <c:pt idx="83">
                  <c:v>148.08046386000001</c:v>
                </c:pt>
                <c:pt idx="84">
                  <c:v>151.97971010000003</c:v>
                </c:pt>
                <c:pt idx="85">
                  <c:v>115.54706696</c:v>
                </c:pt>
                <c:pt idx="86">
                  <c:v>156.05455624999999</c:v>
                </c:pt>
                <c:pt idx="87">
                  <c:v>283.57213673999996</c:v>
                </c:pt>
                <c:pt idx="88">
                  <c:v>134.02190311999999</c:v>
                </c:pt>
                <c:pt idx="89">
                  <c:v>138.79747822999997</c:v>
                </c:pt>
                <c:pt idx="90">
                  <c:v>140.50982529000001</c:v>
                </c:pt>
                <c:pt idx="91">
                  <c:v>139.36314567999997</c:v>
                </c:pt>
                <c:pt idx="92">
                  <c:v>147.09387150999996</c:v>
                </c:pt>
                <c:pt idx="93">
                  <c:v>146.67628567999998</c:v>
                </c:pt>
                <c:pt idx="94">
                  <c:v>152.09498728</c:v>
                </c:pt>
                <c:pt idx="95">
                  <c:v>149.79987516999995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412784"/>
        <c:axId val="470409256"/>
      </c:barChart>
      <c:lineChart>
        <c:grouping val="standard"/>
        <c:varyColors val="0"/>
        <c:ser>
          <c:idx val="1"/>
          <c:order val="1"/>
          <c:tx>
            <c:v>Var. %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'MR Oriente'!$B$126:$B$257</c15:sqref>
                  </c15:fullRef>
                </c:ext>
              </c:extLst>
              <c:f>'MR Oriente'!$B$162:$B$257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 Oriente'!$G$126:$G$257</c15:sqref>
                  </c15:fullRef>
                </c:ext>
              </c:extLst>
              <c:f>'MR Oriente'!$G$162:$G$257</c:f>
              <c:numCache>
                <c:formatCode>0%</c:formatCode>
                <c:ptCount val="96"/>
                <c:pt idx="0">
                  <c:v>4.4464443637825424E-2</c:v>
                </c:pt>
                <c:pt idx="1">
                  <c:v>-4.0202731566086003E-2</c:v>
                </c:pt>
                <c:pt idx="2">
                  <c:v>-8.1219278618615998E-2</c:v>
                </c:pt>
                <c:pt idx="3">
                  <c:v>9.5754124141895547E-2</c:v>
                </c:pt>
                <c:pt idx="4">
                  <c:v>-0.18214642556023941</c:v>
                </c:pt>
                <c:pt idx="5">
                  <c:v>2.3541502831170735E-2</c:v>
                </c:pt>
                <c:pt idx="6">
                  <c:v>-3.8466948696465719E-2</c:v>
                </c:pt>
                <c:pt idx="7">
                  <c:v>9.7367328052549995E-2</c:v>
                </c:pt>
                <c:pt idx="8">
                  <c:v>0.13157340390432126</c:v>
                </c:pt>
                <c:pt idx="9">
                  <c:v>-7.554879969156314E-2</c:v>
                </c:pt>
                <c:pt idx="10">
                  <c:v>3.1132620425083912E-2</c:v>
                </c:pt>
                <c:pt idx="11">
                  <c:v>6.4704237776325835E-2</c:v>
                </c:pt>
                <c:pt idx="12">
                  <c:v>6.0072377076764827E-2</c:v>
                </c:pt>
                <c:pt idx="13">
                  <c:v>8.426563189713554E-2</c:v>
                </c:pt>
                <c:pt idx="14">
                  <c:v>0.26162079347591027</c:v>
                </c:pt>
                <c:pt idx="15">
                  <c:v>2.4547657762423736E-3</c:v>
                </c:pt>
                <c:pt idx="16">
                  <c:v>0.41999438039340231</c:v>
                </c:pt>
                <c:pt idx="17">
                  <c:v>4.9829793538566758E-2</c:v>
                </c:pt>
                <c:pt idx="18">
                  <c:v>0.14334109631964909</c:v>
                </c:pt>
                <c:pt idx="19">
                  <c:v>6.5017322479884454E-2</c:v>
                </c:pt>
                <c:pt idx="20">
                  <c:v>2.9489248677834201E-2</c:v>
                </c:pt>
                <c:pt idx="21">
                  <c:v>3.0781978015428368E-2</c:v>
                </c:pt>
                <c:pt idx="22">
                  <c:v>0.1007886438865031</c:v>
                </c:pt>
                <c:pt idx="23">
                  <c:v>-3.1521136952011086E-2</c:v>
                </c:pt>
                <c:pt idx="24">
                  <c:v>6.8950616139608734E-2</c:v>
                </c:pt>
                <c:pt idx="25">
                  <c:v>-3.3000766440508755E-2</c:v>
                </c:pt>
                <c:pt idx="26">
                  <c:v>-9.7924016189987029E-2</c:v>
                </c:pt>
                <c:pt idx="27">
                  <c:v>-8.792051104218257E-2</c:v>
                </c:pt>
                <c:pt idx="28">
                  <c:v>-0.19960320707837964</c:v>
                </c:pt>
                <c:pt idx="29">
                  <c:v>2.90812310167885E-2</c:v>
                </c:pt>
                <c:pt idx="30">
                  <c:v>-4.4892369195963733E-2</c:v>
                </c:pt>
                <c:pt idx="31">
                  <c:v>5.8846459885024682E-3</c:v>
                </c:pt>
                <c:pt idx="32">
                  <c:v>4.7502561835766954E-2</c:v>
                </c:pt>
                <c:pt idx="33">
                  <c:v>6.5099316001394847E-2</c:v>
                </c:pt>
                <c:pt idx="34">
                  <c:v>-4.5457347413200844E-2</c:v>
                </c:pt>
                <c:pt idx="35">
                  <c:v>2.0104993470307919E-2</c:v>
                </c:pt>
                <c:pt idx="36">
                  <c:v>6.4301153446202353E-2</c:v>
                </c:pt>
                <c:pt idx="37">
                  <c:v>0.15919732005707932</c:v>
                </c:pt>
                <c:pt idx="38">
                  <c:v>0.34003708712262437</c:v>
                </c:pt>
                <c:pt idx="39">
                  <c:v>0.26492418291731501</c:v>
                </c:pt>
                <c:pt idx="40">
                  <c:v>0.10184500327146395</c:v>
                </c:pt>
                <c:pt idx="41">
                  <c:v>0.10970828470040561</c:v>
                </c:pt>
                <c:pt idx="42">
                  <c:v>0.16628951108795831</c:v>
                </c:pt>
                <c:pt idx="43">
                  <c:v>-3.3225666030159418E-2</c:v>
                </c:pt>
                <c:pt idx="44">
                  <c:v>8.8504824715895936E-4</c:v>
                </c:pt>
                <c:pt idx="45">
                  <c:v>7.4658113552208194E-2</c:v>
                </c:pt>
                <c:pt idx="46">
                  <c:v>0.10611679800237606</c:v>
                </c:pt>
                <c:pt idx="47">
                  <c:v>6.7627350277076559E-2</c:v>
                </c:pt>
                <c:pt idx="48">
                  <c:v>-4.2831864101144035E-2</c:v>
                </c:pt>
                <c:pt idx="49">
                  <c:v>-3.8230299339364393E-2</c:v>
                </c:pt>
                <c:pt idx="50">
                  <c:v>-0.26645003501245978</c:v>
                </c:pt>
                <c:pt idx="51">
                  <c:v>0.61972220007245093</c:v>
                </c:pt>
                <c:pt idx="52">
                  <c:v>-6.326976860307254E-2</c:v>
                </c:pt>
                <c:pt idx="53">
                  <c:v>-7.0295947992975449E-2</c:v>
                </c:pt>
                <c:pt idx="54">
                  <c:v>-9.2886766073216886E-3</c:v>
                </c:pt>
                <c:pt idx="55">
                  <c:v>0.11702104176960559</c:v>
                </c:pt>
                <c:pt idx="56">
                  <c:v>0.18022065298467016</c:v>
                </c:pt>
                <c:pt idx="57">
                  <c:v>0.11735309699355589</c:v>
                </c:pt>
                <c:pt idx="58">
                  <c:v>6.761550733203836E-2</c:v>
                </c:pt>
                <c:pt idx="59">
                  <c:v>0.11299882393329752</c:v>
                </c:pt>
                <c:pt idx="60">
                  <c:v>0.21389732776482506</c:v>
                </c:pt>
                <c:pt idx="61">
                  <c:v>0.23742838461019211</c:v>
                </c:pt>
                <c:pt idx="62">
                  <c:v>2.9995628439298816E-3</c:v>
                </c:pt>
                <c:pt idx="63">
                  <c:v>-0.21431899536496124</c:v>
                </c:pt>
                <c:pt idx="64">
                  <c:v>-0.63767934982792718</c:v>
                </c:pt>
                <c:pt idx="65">
                  <c:v>-0.39680343304032317</c:v>
                </c:pt>
                <c:pt idx="66">
                  <c:v>-0.13444597528607283</c:v>
                </c:pt>
                <c:pt idx="67">
                  <c:v>-1.5468793717417162E-2</c:v>
                </c:pt>
                <c:pt idx="68">
                  <c:v>-7.4902644549137976E-2</c:v>
                </c:pt>
                <c:pt idx="69">
                  <c:v>-3.5786608530935293E-2</c:v>
                </c:pt>
                <c:pt idx="70">
                  <c:v>9.4521010688618068E-2</c:v>
                </c:pt>
                <c:pt idx="71">
                  <c:v>4.3038866335218584E-2</c:v>
                </c:pt>
                <c:pt idx="72">
                  <c:v>-5.2982102129148223E-2</c:v>
                </c:pt>
                <c:pt idx="73">
                  <c:v>0.13018932564228747</c:v>
                </c:pt>
                <c:pt idx="74">
                  <c:v>0.43265591813187854</c:v>
                </c:pt>
                <c:pt idx="75">
                  <c:v>0.50062012321934435</c:v>
                </c:pt>
                <c:pt idx="76">
                  <c:v>2.626829386449943</c:v>
                </c:pt>
                <c:pt idx="77">
                  <c:v>1.3519642047037137</c:v>
                </c:pt>
                <c:pt idx="78">
                  <c:v>0.43763052874571273</c:v>
                </c:pt>
                <c:pt idx="79">
                  <c:v>0.56812578753396137</c:v>
                </c:pt>
                <c:pt idx="80">
                  <c:v>0.38072596269785874</c:v>
                </c:pt>
                <c:pt idx="81">
                  <c:v>0.3260129789736943</c:v>
                </c:pt>
                <c:pt idx="82">
                  <c:v>0.2295777995056576</c:v>
                </c:pt>
                <c:pt idx="83">
                  <c:v>0.31019157363695049</c:v>
                </c:pt>
                <c:pt idx="84">
                  <c:v>0.24299394914036876</c:v>
                </c:pt>
                <c:pt idx="85">
                  <c:v>1.0364186826688826E-2</c:v>
                </c:pt>
                <c:pt idx="86">
                  <c:v>0.2112085727691988</c:v>
                </c:pt>
                <c:pt idx="87">
                  <c:v>0.27459943920646124</c:v>
                </c:pt>
                <c:pt idx="88">
                  <c:v>0.2287237064074823</c:v>
                </c:pt>
                <c:pt idx="89">
                  <c:v>0.15132432261968942</c:v>
                </c:pt>
                <c:pt idx="90">
                  <c:v>0.15165121694230144</c:v>
                </c:pt>
                <c:pt idx="91">
                  <c:v>-4.7126234108744502E-2</c:v>
                </c:pt>
                <c:pt idx="92">
                  <c:v>7.2069810645990495E-2</c:v>
                </c:pt>
                <c:pt idx="93">
                  <c:v>6.6581335245564199E-2</c:v>
                </c:pt>
                <c:pt idx="94">
                  <c:v>9.7492693008383702E-2</c:v>
                </c:pt>
                <c:pt idx="95">
                  <c:v>1.16113311991346E-2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10040"/>
        <c:axId val="470415528"/>
      </c:lineChart>
      <c:dateAx>
        <c:axId val="470412784"/>
        <c:scaling>
          <c:orientation val="minMax"/>
          <c:min val="42005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70409256"/>
        <c:crosses val="autoZero"/>
        <c:auto val="1"/>
        <c:lblOffset val="100"/>
        <c:baseTimeUnit val="months"/>
      </c:dateAx>
      <c:valAx>
        <c:axId val="470409256"/>
        <c:scaling>
          <c:orientation val="minMax"/>
          <c:min val="-1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70412784"/>
        <c:crosses val="autoZero"/>
        <c:crossBetween val="between"/>
      </c:valAx>
      <c:valAx>
        <c:axId val="470415528"/>
        <c:scaling>
          <c:orientation val="minMax"/>
          <c:max val="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70410040"/>
        <c:crosses val="max"/>
        <c:crossBetween val="between"/>
      </c:valAx>
      <c:dateAx>
        <c:axId val="4704100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704155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46323877835303"/>
          <c:y val="6.4869416714620085E-2"/>
          <c:w val="0.58645123625845053"/>
          <c:h val="0.899083440954604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1CF-46A2-941D-24F64B739DA8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CF-46A2-941D-24F64B739DA8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1CF-46A2-941D-24F64B739DA8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CF-46A2-941D-24F64B739DA8}"/>
              </c:ext>
            </c:extLst>
          </c:dPt>
          <c:dLbls>
            <c:dLbl>
              <c:idx val="0"/>
              <c:layout>
                <c:manualLayout>
                  <c:x val="1.3447365474151226E-3"/>
                  <c:y val="6.39979383214500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799077189965623E-2"/>
                  <c:y val="0.25232168190268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95308511223853"/>
                  <c:y val="-0.122044364453392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CF-46A2-941D-24F64B739D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573607481176536"/>
                  <c:y val="-1.0193299044305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CF-46A2-941D-24F64B739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'MR Oriente'!$B$55:$B$58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'MR Oriente'!$D$55:$D$58</c:f>
              <c:numCache>
                <c:formatCode>_-* #,##0_-;\-* #,##0_-;_-* "-"??_-;_-@_-</c:formatCode>
                <c:ptCount val="4"/>
                <c:pt idx="0">
                  <c:v>74.004141950000005</c:v>
                </c:pt>
                <c:pt idx="1">
                  <c:v>414.83742831999996</c:v>
                </c:pt>
                <c:pt idx="2">
                  <c:v>399.23426990000002</c:v>
                </c:pt>
                <c:pt idx="3">
                  <c:v>967.43500183999993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F-46A2-941D-24F64B739DA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487547455479983"/>
          <c:y val="5.6522671097138516E-2"/>
          <c:w val="0.59051302609911482"/>
          <c:h val="0.8869544002210741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'MR Oriente'!$D$64</c:f>
              <c:strCache>
                <c:ptCount val="1"/>
                <c:pt idx="0">
                  <c:v>Contribuyentes 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CC9CE80-68F0-4E03-A9F4-207F32329166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AC9B3E2B-FE5B-44A7-952A-50413F7E89E9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7DCAE9E-654E-4691-ABB5-327FDF58D5E9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2EFB3B5E-E94D-4B30-B136-2089B5F6F3D3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20CD905-04A1-4B27-9167-82307577EDAC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FCD0EC5B-E4EB-4FEF-83C9-F320D09737DF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05392C-EC0E-4804-96E0-FF37796DD8E4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CDAF453F-DF05-4245-8F59-5FA59D2DDDB2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CDD81B-B162-4E3F-9F3F-E45BF6DB205F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C4535185-D445-40B1-A309-95EAE573C4B6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E619F05-085D-479C-8F05-CF5E7CC0AB6D}" type="CELLRANGE">
                      <a:rPr lang="es-PE"/>
                      <a:pPr/>
                      <a:t>[CELLRANGE]</a:t>
                    </a:fld>
                    <a:r>
                      <a:rPr lang="es-PE" baseline="0"/>
                      <a:t>; </a:t>
                    </a:r>
                    <a:fld id="{89435AE5-238F-4E75-B198-A8F85D9E9E01}" type="VALUE">
                      <a:rPr lang="es-PE" baseline="0"/>
                      <a:pPr/>
                      <a:t>[VALOR]</a:t>
                    </a:fld>
                    <a:endParaRPr lang="es-PE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('MR Oriente'!$B$65,'MR Oriente'!$B$69,'MR Oriente'!$B$73,'MR Oriente'!$B$75,'MR Oriente'!$B$78,'MR Oriente'!$B$81,'MR Oriente'!$B$83)</c15:sqref>
                  </c15:fullRef>
                </c:ext>
              </c:extLst>
              <c:f>('MR Oriente'!$B$65,'MR Oriente'!$B$69,'MR Oriente'!$B$73,'MR Oriente'!$B$75,'MR Oriente'!$B$78,'MR Oriente'!$B$81)</c:f>
              <c:strCache>
                <c:ptCount val="6"/>
                <c:pt idx="0">
                  <c:v>AGROPECUARIO</c:v>
                </c:pt>
                <c:pt idx="1">
                  <c:v>COMERCIO</c:v>
                </c:pt>
                <c:pt idx="2">
                  <c:v>CONSTRUCCION</c:v>
                </c:pt>
                <c:pt idx="3">
                  <c:v>MANUFACTURA</c:v>
                </c:pt>
                <c:pt idx="4">
                  <c:v>MINERIA E HIDROCARBUROS</c:v>
                </c:pt>
                <c:pt idx="5">
                  <c:v>PESCA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('MR Oriente'!$D$65,'MR Oriente'!$D$69,'MR Oriente'!$D$73,'MR Oriente'!$D$75,'MR Oriente'!$D$78,'MR Oriente'!$D$81,'MR Oriente'!$D$83)</c15:sqref>
                  </c15:fullRef>
                </c:ext>
              </c:extLst>
              <c:f>('MR Oriente'!$D$65,'MR Oriente'!$D$69,'MR Oriente'!$D$73,'MR Oriente'!$D$75,'MR Oriente'!$D$78,'MR Oriente'!$D$81)</c:f>
              <c:numCache>
                <c:formatCode>_-* #,##0_-;\-* #,##0_-;_-* "-"??_-;_-@_-</c:formatCode>
                <c:ptCount val="6"/>
                <c:pt idx="0">
                  <c:v>11457</c:v>
                </c:pt>
                <c:pt idx="1">
                  <c:v>91971</c:v>
                </c:pt>
                <c:pt idx="2">
                  <c:v>34173</c:v>
                </c:pt>
                <c:pt idx="3">
                  <c:v>15174</c:v>
                </c:pt>
                <c:pt idx="4">
                  <c:v>422</c:v>
                </c:pt>
                <c:pt idx="5">
                  <c:v>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D-4733-8AC0-C215DEE47370}"/>
            </c:ext>
            <c:ext xmlns:c15="http://schemas.microsoft.com/office/drawing/2012/chart" uri="{02D57815-91ED-43cb-92C2-25804820EDAC}">
              <c15:datalabelsRange>
                <c15:f>('MR Oriente'!$E$65,'MR Oriente'!$E$69,'MR Oriente'!$E$73,'MR Oriente'!$E$75,'MR Oriente'!$E$78,'MR Oriente'!$E$81)</c15:f>
                <c15:dlblRangeCache>
                  <c:ptCount val="6"/>
                  <c:pt idx="0">
                    <c:v>2%</c:v>
                  </c:pt>
                  <c:pt idx="1">
                    <c:v>14%</c:v>
                  </c:pt>
                  <c:pt idx="2">
                    <c:v>5%</c:v>
                  </c:pt>
                  <c:pt idx="3">
                    <c:v>2%</c:v>
                  </c:pt>
                  <c:pt idx="4">
                    <c:v>0.1%</c:v>
                  </c:pt>
                  <c:pt idx="5">
                    <c:v>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0413960"/>
        <c:axId val="4704120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'MR Oriente'!$C$64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('MR Oriente'!$B$65,'MR Oriente'!$B$69,'MR Oriente'!$B$73,'MR Oriente'!$B$75,'MR Oriente'!$B$78,'MR Oriente'!$B$81,'MR Oriente'!$B$83)</c15:sqref>
                        </c15:fullRef>
                        <c15:formulaRef>
                          <c15:sqref>('MR Oriente'!$B$65,'MR Oriente'!$B$69,'MR Oriente'!$B$73,'MR Oriente'!$B$75,'MR Oriente'!$B$78,'MR Oriente'!$B$81)</c15:sqref>
                        </c15:formulaRef>
                      </c:ext>
                    </c:extLst>
                    <c:strCache>
                      <c:ptCount val="6"/>
                      <c:pt idx="0">
                        <c:v>AGROPECUARIO</c:v>
                      </c:pt>
                      <c:pt idx="1">
                        <c:v>COMERCIO</c:v>
                      </c:pt>
                      <c:pt idx="2">
                        <c:v>CONSTRUCCION</c:v>
                      </c:pt>
                      <c:pt idx="3">
                        <c:v>MANUFACTURA</c:v>
                      </c:pt>
                      <c:pt idx="4">
                        <c:v>MINERIA E HIDROCARBUROS</c:v>
                      </c:pt>
                      <c:pt idx="5">
                        <c:v>PESCA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'MR Oriente'!$C$65:$C$71</c15:sqref>
                        </c15:fullRef>
                        <c15:formulaRef>
                          <c15:sqref>'MR Oriente'!$C$65:$C$70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56D-4733-8AC0-C215DEE47370}"/>
                  </c:ext>
                </c:extLst>
              </c15:ser>
            </c15:filteredBarSeries>
          </c:ext>
        </c:extLst>
      </c:barChart>
      <c:catAx>
        <c:axId val="470413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70412000"/>
        <c:crosses val="autoZero"/>
        <c:auto val="1"/>
        <c:lblAlgn val="ctr"/>
        <c:lblOffset val="100"/>
        <c:noMultiLvlLbl val="0"/>
      </c:catAx>
      <c:valAx>
        <c:axId val="470412000"/>
        <c:scaling>
          <c:orientation val="minMax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47041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xmlns="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440121</xdr:colOff>
      <xdr:row>5</xdr:row>
      <xdr:rowOff>78559</xdr:rowOff>
    </xdr:from>
    <xdr:to>
      <xdr:col>15</xdr:col>
      <xdr:colOff>222738</xdr:colOff>
      <xdr:row>17</xdr:row>
      <xdr:rowOff>149570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xmlns="" id="{3D810D58-0695-4459-88A1-05DEEFA866CD}"/>
            </a:ext>
          </a:extLst>
        </xdr:cNvPr>
        <xdr:cNvSpPr/>
      </xdr:nvSpPr>
      <xdr:spPr>
        <a:xfrm>
          <a:off x="11633638" y="919387"/>
          <a:ext cx="498634" cy="2041700"/>
        </a:xfrm>
        <a:prstGeom prst="roundRect">
          <a:avLst/>
        </a:prstGeom>
        <a:solidFill>
          <a:srgbClr val="FF7C80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PE"/>
        </a:p>
      </xdr:txBody>
    </xdr:sp>
    <xdr:clientData/>
  </xdr:twoCellAnchor>
  <xdr:twoCellAnchor>
    <xdr:from>
      <xdr:col>9</xdr:col>
      <xdr:colOff>265516</xdr:colOff>
      <xdr:row>4</xdr:row>
      <xdr:rowOff>174014</xdr:rowOff>
    </xdr:from>
    <xdr:to>
      <xdr:col>15</xdr:col>
      <xdr:colOff>645459</xdr:colOff>
      <xdr:row>21</xdr:row>
      <xdr:rowOff>161364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6265E81-B206-4301-9856-6EB3F8F1E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3663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xmlns="" id="{D722DB39-0F08-4B2E-9917-0D59E230CC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315310</xdr:colOff>
      <xdr:row>29</xdr:row>
      <xdr:rowOff>91965</xdr:rowOff>
    </xdr:from>
    <xdr:to>
      <xdr:col>15</xdr:col>
      <xdr:colOff>222031</xdr:colOff>
      <xdr:row>44</xdr:row>
      <xdr:rowOff>72127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68D07A2-DB51-47F8-96B5-978F73881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75751</xdr:colOff>
      <xdr:row>66</xdr:row>
      <xdr:rowOff>23980</xdr:rowOff>
    </xdr:from>
    <xdr:to>
      <xdr:col>14</xdr:col>
      <xdr:colOff>291352</xdr:colOff>
      <xdr:row>81</xdr:row>
      <xdr:rowOff>142313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3463FBB-F8D6-49ED-AAC8-FB677AE09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0.8413</cdr:x>
      <cdr:y>0.03503</cdr:y>
    </cdr:from>
    <cdr:to>
      <cdr:x>0.89082</cdr:x>
      <cdr:y>0.14679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:a16="http://schemas.microsoft.com/office/drawing/2014/main" xmlns="" id="{F4DD7939-745F-424D-BBAA-79F2AB0C7380}"/>
            </a:ext>
          </a:extLst>
        </cdr:cNvPr>
        <cdr:cNvSpPr/>
      </cdr:nvSpPr>
      <cdr:spPr>
        <a:xfrm xmlns:a="http://schemas.openxmlformats.org/drawingml/2006/main">
          <a:off x="3933972" y="97674"/>
          <a:ext cx="231558" cy="311664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0.72856</cdr:x>
      <cdr:y>0.74089</cdr:y>
    </cdr:from>
    <cdr:to>
      <cdr:x>0.96856</cdr:x>
      <cdr:y>0.93533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90C0652-4D27-48C3-AFF7-BC974D4B2975}"/>
            </a:ext>
          </a:extLst>
        </cdr:cNvPr>
        <cdr:cNvSpPr txBox="1"/>
      </cdr:nvSpPr>
      <cdr:spPr>
        <a:xfrm xmlns:a="http://schemas.openxmlformats.org/drawingml/2006/main">
          <a:off x="3370512" y="2080220"/>
          <a:ext cx="1110296" cy="54593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/>
            <a:t>TOTAL:</a:t>
          </a:r>
          <a:r>
            <a:rPr lang="es-PE" sz="1100" b="1" baseline="0"/>
            <a:t> </a:t>
          </a:r>
        </a:p>
        <a:p xmlns:a="http://schemas.openxmlformats.org/drawingml/2006/main">
          <a:r>
            <a:rPr lang="es-PE" sz="1100" b="1" baseline="0"/>
            <a:t>0.67 milllones</a:t>
          </a:r>
          <a:endParaRPr lang="es-PE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xmlns="" id="{99EADA89-4860-4B68-B623-CACDA2066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7B7C9F97-BCB0-4726-AE64-FC8BAA90B1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F9D0E9A9-2E43-4EE3-AC07-C3AD994A10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xmlns="" id="{8599F8AE-F800-4A1A-976D-1F1E5E4AF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Condor Guerra" refreshedDate="44350.039387500001" createdVersion="7" refreshedVersion="7" minRefreshableVersion="3" recordCount="56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4"/>
  <sheetViews>
    <sheetView showGridLines="0" topLeftCell="B13" zoomScale="115" zoomScaleNormal="115" workbookViewId="0">
      <selection activeCell="G19" sqref="G19"/>
    </sheetView>
  </sheetViews>
  <sheetFormatPr baseColWidth="10" defaultColWidth="9.140625" defaultRowHeight="15"/>
  <sheetData>
    <row r="9" spans="2:22" ht="30">
      <c r="B9" s="78" t="s"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2" ht="27.75">
      <c r="B10" s="79" t="s">
        <v>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3" spans="2:22" ht="22.5">
      <c r="B13" s="80" t="s">
        <v>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2:22" ht="35.25">
      <c r="B14" s="81" t="s">
        <v>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2:22">
      <c r="B15" s="82" t="s">
        <v>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2:22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2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 t="s">
        <v>5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2:2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 t="s">
        <v>6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 t="s">
        <v>7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2:2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 t="s">
        <v>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2:2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2:2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2:2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2:2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2"/>
      <c r="N24" s="52"/>
      <c r="O24" s="52"/>
      <c r="P24" s="52"/>
      <c r="Q24" s="52"/>
      <c r="R24" s="52"/>
      <c r="S24" s="52"/>
      <c r="T24" s="52"/>
      <c r="U24" s="52"/>
      <c r="V24" s="52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8"/>
  <sheetViews>
    <sheetView showGridLines="0" tabSelected="1" zoomScale="130" zoomScaleNormal="130" workbookViewId="0">
      <selection activeCell="B26" sqref="B26"/>
    </sheetView>
  </sheetViews>
  <sheetFormatPr baseColWidth="10" defaultColWidth="8.85546875" defaultRowHeight="12.75"/>
  <cols>
    <col min="1" max="1" width="10.7109375" style="1" customWidth="1"/>
    <col min="2" max="2" width="14.5703125" style="1" customWidth="1"/>
    <col min="3" max="3" width="22.42578125" style="1" customWidth="1"/>
    <col min="4" max="4" width="12.7109375" style="1" bestFit="1" customWidth="1"/>
    <col min="5" max="26" width="10.7109375" style="1" customWidth="1"/>
    <col min="27" max="16384" width="8.85546875" style="1"/>
  </cols>
  <sheetData>
    <row r="1" spans="2:16" ht="14.45" customHeight="1">
      <c r="B1" s="83" t="s">
        <v>9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4" spans="2:16">
      <c r="B4" s="58" t="s">
        <v>10</v>
      </c>
      <c r="C4" s="58"/>
      <c r="D4" s="58"/>
      <c r="E4" s="58"/>
      <c r="F4" s="58"/>
      <c r="G4" s="58"/>
      <c r="J4" s="89" t="s">
        <v>11</v>
      </c>
      <c r="K4" s="89"/>
      <c r="L4" s="89"/>
      <c r="M4" s="89"/>
      <c r="N4" s="89"/>
      <c r="O4" s="89"/>
      <c r="P4" s="89"/>
    </row>
    <row r="5" spans="2:16">
      <c r="J5" s="91" t="s">
        <v>12</v>
      </c>
      <c r="K5" s="91"/>
      <c r="L5" s="91"/>
      <c r="M5" s="91"/>
      <c r="N5" s="91"/>
      <c r="O5" s="91"/>
      <c r="P5" s="91"/>
    </row>
    <row r="6" spans="2:16">
      <c r="B6" s="83" t="s">
        <v>13</v>
      </c>
      <c r="C6" s="83"/>
      <c r="D6" s="83"/>
      <c r="E6" s="83"/>
      <c r="F6" s="83"/>
      <c r="G6" s="83"/>
    </row>
    <row r="7" spans="2:16">
      <c r="B7" s="86" t="s">
        <v>14</v>
      </c>
      <c r="C7" s="86"/>
      <c r="D7" s="86"/>
      <c r="E7" s="86"/>
      <c r="F7" s="86"/>
      <c r="G7" s="86"/>
    </row>
    <row r="8" spans="2:16">
      <c r="B8" s="87" t="s">
        <v>15</v>
      </c>
      <c r="C8" s="88"/>
      <c r="D8" s="88"/>
      <c r="E8" s="21">
        <v>2021</v>
      </c>
      <c r="F8" s="21">
        <v>2022</v>
      </c>
      <c r="G8" s="21" t="s">
        <v>16</v>
      </c>
    </row>
    <row r="9" spans="2:16" s="2" customFormat="1">
      <c r="B9" s="32" t="s">
        <v>17</v>
      </c>
      <c r="C9" s="33"/>
      <c r="D9" s="34"/>
      <c r="E9" s="35">
        <f>(Amazonas!E7+Loreto!E7+'San Martín'!E7+Ucayali!E7)/1000</f>
        <v>1647.2339361999998</v>
      </c>
      <c r="F9" s="35">
        <f>(Amazonas!F7+Loreto!F7+'San Martín'!F7+Ucayali!F7)/1000</f>
        <v>1855.5108420099998</v>
      </c>
      <c r="G9" s="36">
        <f>+F9/E9-1</f>
        <v>0.12644039272920371</v>
      </c>
      <c r="J9" s="1"/>
      <c r="K9" s="1"/>
      <c r="L9" s="1"/>
      <c r="M9" s="1"/>
      <c r="N9" s="1"/>
      <c r="O9" s="1"/>
      <c r="P9" s="1"/>
    </row>
    <row r="10" spans="2:16" ht="15">
      <c r="B10" s="37" t="s">
        <v>97</v>
      </c>
      <c r="C10" s="38"/>
      <c r="D10" s="39"/>
      <c r="E10" s="77">
        <f>(Amazonas!E8+Loreto!E8+'San Martín'!E8+Ucayali!E8)/1000</f>
        <v>807.04728044000001</v>
      </c>
      <c r="F10" s="77">
        <f>(Amazonas!F8+Loreto!F8+'San Martín'!F8+Ucayali!F8)/1000</f>
        <v>938.29713440999979</v>
      </c>
      <c r="G10" s="40">
        <f t="shared" ref="G10:G24" si="0">+F10/E10-1</f>
        <v>0.1626296961169893</v>
      </c>
      <c r="H10" s="54">
        <f>+F10-E10</f>
        <v>131.24985396999978</v>
      </c>
    </row>
    <row r="11" spans="2:16">
      <c r="B11" s="20" t="s">
        <v>19</v>
      </c>
      <c r="C11" s="18"/>
      <c r="D11" s="19"/>
      <c r="E11" s="35">
        <f>(Amazonas!E9+Loreto!E9+'San Martín'!E9+Ucayali!E9)/1000</f>
        <v>15.42115896</v>
      </c>
      <c r="F11" s="35">
        <f>(Amazonas!F9+Loreto!F9+'San Martín'!F9+Ucayali!F9)/1000</f>
        <v>16.813810980000003</v>
      </c>
      <c r="G11" s="23">
        <f t="shared" si="0"/>
        <v>9.0307870090200026E-2</v>
      </c>
      <c r="H11" s="54">
        <f t="shared" ref="H11:H24" si="1">+F11-E11</f>
        <v>1.3926520200000034</v>
      </c>
    </row>
    <row r="12" spans="2:16">
      <c r="B12" s="20" t="s">
        <v>20</v>
      </c>
      <c r="C12" s="18"/>
      <c r="D12" s="19"/>
      <c r="E12" s="35">
        <f>(Amazonas!E10+Loreto!E10+'San Martín'!E10+Ucayali!E10)/1000</f>
        <v>28.814445070000001</v>
      </c>
      <c r="F12" s="35">
        <f>(Amazonas!F10+Loreto!F10+'San Martín'!F10+Ucayali!F10)/1000</f>
        <v>28.272684630000004</v>
      </c>
      <c r="G12" s="23">
        <f t="shared" si="0"/>
        <v>-1.8801696117481281E-2</v>
      </c>
      <c r="H12" s="54">
        <f t="shared" si="1"/>
        <v>-0.54176043999999735</v>
      </c>
    </row>
    <row r="13" spans="2:16">
      <c r="B13" s="20" t="s">
        <v>21</v>
      </c>
      <c r="C13" s="18"/>
      <c r="D13" s="19"/>
      <c r="E13" s="35">
        <f>(Amazonas!E11+Loreto!E11+'San Martín'!E11+Ucayali!E11)/1000</f>
        <v>276.40245787999999</v>
      </c>
      <c r="F13" s="35">
        <f>(Amazonas!F11+Loreto!F11+'San Martín'!F11+Ucayali!F11)/1000</f>
        <v>312.32443874999996</v>
      </c>
      <c r="G13" s="23">
        <f t="shared" si="0"/>
        <v>0.12996259564954915</v>
      </c>
      <c r="H13" s="54">
        <f t="shared" si="1"/>
        <v>35.92198086999997</v>
      </c>
      <c r="I13" s="57">
        <f>+F18/F17</f>
        <v>0.36522524765865866</v>
      </c>
    </row>
    <row r="14" spans="2:16">
      <c r="B14" s="20" t="s">
        <v>22</v>
      </c>
      <c r="C14" s="18"/>
      <c r="D14" s="19"/>
      <c r="E14" s="35">
        <f>(Amazonas!E12+Loreto!E12+'San Martín'!E12+Ucayali!E12)/1000</f>
        <v>23.67380992</v>
      </c>
      <c r="F14" s="35">
        <f>(Amazonas!F12+Loreto!F12+'San Martín'!F12+Ucayali!F12)/1000</f>
        <v>27.972908889999996</v>
      </c>
      <c r="G14" s="23">
        <f t="shared" si="0"/>
        <v>0.18159725808933058</v>
      </c>
      <c r="H14" s="54">
        <f t="shared" si="1"/>
        <v>4.2990989699999957</v>
      </c>
    </row>
    <row r="15" spans="2:16">
      <c r="B15" s="20" t="s">
        <v>23</v>
      </c>
      <c r="C15" s="18"/>
      <c r="D15" s="19"/>
      <c r="E15" s="35">
        <f>(Amazonas!E13+Loreto!E13+'San Martín'!E13+Ucayali!E13)/1000</f>
        <v>114.12127354</v>
      </c>
      <c r="F15" s="35">
        <f>(Amazonas!F13+Loreto!F13+'San Martín'!F13+Ucayali!F13)/1000</f>
        <v>115.58106702000001</v>
      </c>
      <c r="G15" s="23">
        <f t="shared" si="0"/>
        <v>1.2791598224570544E-2</v>
      </c>
      <c r="H15" s="54">
        <f t="shared" si="1"/>
        <v>1.4597934800000019</v>
      </c>
    </row>
    <row r="16" spans="2:16">
      <c r="B16" s="20" t="s">
        <v>24</v>
      </c>
      <c r="C16" s="18"/>
      <c r="D16" s="19"/>
      <c r="E16" s="35">
        <f>(Amazonas!E14+Loreto!E14+'San Martín'!E14+Ucayali!E14)/1000</f>
        <v>111.88353188000001</v>
      </c>
      <c r="F16" s="35">
        <f>(Amazonas!F14+Loreto!F14+'San Martín'!F14+Ucayali!F14)/1000</f>
        <v>118.43045973999996</v>
      </c>
      <c r="G16" s="23">
        <f t="shared" si="0"/>
        <v>5.8515563014419403E-2</v>
      </c>
      <c r="H16" s="54">
        <f t="shared" si="1"/>
        <v>6.5469278599999541</v>
      </c>
    </row>
    <row r="17" spans="2:16" ht="15">
      <c r="B17" s="41" t="s">
        <v>98</v>
      </c>
      <c r="C17" s="38"/>
      <c r="D17" s="39"/>
      <c r="E17" s="77">
        <f>(Amazonas!E15+Loreto!E15+'San Martín'!E15+Ucayali!E15)/1000</f>
        <v>692.02405820999991</v>
      </c>
      <c r="F17" s="77">
        <f>(Amazonas!F15+Loreto!F15+'San Martín'!F15+Ucayali!F15)/1000</f>
        <v>757.29536375999987</v>
      </c>
      <c r="G17" s="40">
        <f t="shared" si="0"/>
        <v>9.4319416753850582E-2</v>
      </c>
      <c r="H17" s="54">
        <f t="shared" si="1"/>
        <v>65.271305549999965</v>
      </c>
    </row>
    <row r="18" spans="2:16">
      <c r="B18" s="20" t="s">
        <v>26</v>
      </c>
      <c r="C18" s="18"/>
      <c r="D18" s="19"/>
      <c r="E18" s="35">
        <f>(Amazonas!E16+Loreto!E16+'San Martín'!E16+Ucayali!E16)/1000</f>
        <v>232.27937561999997</v>
      </c>
      <c r="F18" s="35">
        <f>(Amazonas!F16+Loreto!F16+'San Martín'!F16+Ucayali!F16)/1000</f>
        <v>276.58338677999996</v>
      </c>
      <c r="G18" s="23">
        <f t="shared" si="0"/>
        <v>0.1907358801948893</v>
      </c>
      <c r="H18" s="54">
        <f t="shared" si="1"/>
        <v>44.304011159999988</v>
      </c>
    </row>
    <row r="19" spans="2:16">
      <c r="B19" s="20" t="s">
        <v>27</v>
      </c>
      <c r="C19" s="18"/>
      <c r="D19" s="19"/>
      <c r="E19" s="35">
        <f>(Amazonas!E17+Loreto!E17+'San Martín'!E17+Ucayali!E17)/1000</f>
        <v>458.27352405000005</v>
      </c>
      <c r="F19" s="35">
        <f>(Amazonas!F17+Loreto!F17+'San Martín'!F17+Ucayali!F17)/1000</f>
        <v>478.97219580000001</v>
      </c>
      <c r="G19" s="23">
        <f t="shared" si="0"/>
        <v>4.5166632292162667E-2</v>
      </c>
      <c r="H19" s="54">
        <f t="shared" si="1"/>
        <v>20.69867174999996</v>
      </c>
    </row>
    <row r="20" spans="2:16">
      <c r="B20" s="20" t="s">
        <v>28</v>
      </c>
      <c r="C20" s="18"/>
      <c r="D20" s="19"/>
      <c r="E20" s="35">
        <f>(Amazonas!E18+Loreto!E18+'San Martín'!E18+Ucayali!E18)/1000</f>
        <v>0</v>
      </c>
      <c r="F20" s="35">
        <f>(Amazonas!F18+Loreto!F18+'San Martín'!F18+Ucayali!F18)/1000</f>
        <v>3.9999999999999998E-6</v>
      </c>
      <c r="G20" s="23"/>
      <c r="H20" s="54">
        <f t="shared" si="1"/>
        <v>3.9999999999999998E-6</v>
      </c>
    </row>
    <row r="21" spans="2:16" ht="15">
      <c r="B21" s="41" t="s">
        <v>99</v>
      </c>
      <c r="C21" s="38"/>
      <c r="D21" s="39"/>
      <c r="E21" s="77">
        <f>(Amazonas!E19+Loreto!E19+'San Martín'!E19+Ucayali!E19)/1000</f>
        <v>148.16259755000002</v>
      </c>
      <c r="F21" s="77">
        <f>(Amazonas!F19+Loreto!F19+'San Martín'!F19+Ucayali!F19)/1000</f>
        <v>159.91834383999998</v>
      </c>
      <c r="G21" s="40">
        <f t="shared" si="0"/>
        <v>7.9343548806457553E-2</v>
      </c>
      <c r="H21" s="54">
        <f t="shared" si="1"/>
        <v>11.755746289999962</v>
      </c>
    </row>
    <row r="22" spans="2:16">
      <c r="B22" s="20" t="s">
        <v>30</v>
      </c>
      <c r="C22" s="18"/>
      <c r="D22" s="19"/>
      <c r="E22" s="35">
        <f>(Amazonas!E20+Loreto!E20+'San Martín'!E20+Ucayali!E20)/1000</f>
        <v>9.2628000000000002E-2</v>
      </c>
      <c r="F22" s="35">
        <f>(Amazonas!F20+Loreto!F20+'San Martín'!F20+Ucayali!F20)/1000</f>
        <v>9.8622000000000001E-2</v>
      </c>
      <c r="G22" s="23">
        <f t="shared" si="0"/>
        <v>6.471045472211423E-2</v>
      </c>
      <c r="H22" s="54">
        <f t="shared" si="1"/>
        <v>5.9939999999999993E-3</v>
      </c>
    </row>
    <row r="23" spans="2:16">
      <c r="B23" s="20" t="s">
        <v>31</v>
      </c>
      <c r="C23" s="18"/>
      <c r="D23" s="19"/>
      <c r="E23" s="35">
        <f>(Amazonas!E21+Loreto!E21+'San Martín'!E21+Ucayali!E21)/1000</f>
        <v>43.3418019</v>
      </c>
      <c r="F23" s="35">
        <f>(Amazonas!F21+Loreto!F21+'San Martín'!F21+Ucayali!F21)/1000</f>
        <v>54.407785769999997</v>
      </c>
      <c r="G23" s="23">
        <f t="shared" si="0"/>
        <v>0.25531896194652659</v>
      </c>
      <c r="H23" s="54">
        <f t="shared" si="1"/>
        <v>11.065983869999997</v>
      </c>
      <c r="J23" s="84" t="s">
        <v>32</v>
      </c>
      <c r="K23" s="85"/>
      <c r="L23" s="85"/>
      <c r="M23" s="85"/>
      <c r="N23" s="85"/>
      <c r="O23" s="85"/>
      <c r="P23" s="85"/>
    </row>
    <row r="24" spans="2:16">
      <c r="B24" s="20" t="s">
        <v>33</v>
      </c>
      <c r="C24" s="18"/>
      <c r="D24" s="19"/>
      <c r="E24" s="35">
        <f>(Amazonas!E22+Loreto!E22+'San Martín'!E22+Ucayali!E22)/1000</f>
        <v>5.41934059</v>
      </c>
      <c r="F24" s="35">
        <f>(Amazonas!F22+Loreto!F22+'San Martín'!F22+Ucayali!F22)/1000</f>
        <v>5.3900188099999999</v>
      </c>
      <c r="G24" s="23">
        <f t="shared" si="0"/>
        <v>-5.4105807732597322E-3</v>
      </c>
      <c r="H24" s="54">
        <f t="shared" si="1"/>
        <v>-2.9321780000000075E-2</v>
      </c>
      <c r="J24" s="84" t="s">
        <v>34</v>
      </c>
      <c r="K24" s="85"/>
      <c r="L24" s="85"/>
      <c r="M24" s="85"/>
      <c r="N24" s="85"/>
      <c r="O24" s="85"/>
      <c r="P24" s="85"/>
    </row>
    <row r="25" spans="2:16">
      <c r="B25" s="3" t="s">
        <v>32</v>
      </c>
    </row>
    <row r="26" spans="2:16">
      <c r="B26" s="3" t="s">
        <v>100</v>
      </c>
    </row>
    <row r="27" spans="2:16">
      <c r="B27" s="60" t="s">
        <v>34</v>
      </c>
      <c r="C27" s="61"/>
      <c r="D27" s="61"/>
      <c r="E27" s="61"/>
      <c r="F27" s="61"/>
      <c r="G27" s="61"/>
    </row>
    <row r="28" spans="2:16">
      <c r="J28" s="83" t="s">
        <v>35</v>
      </c>
      <c r="K28" s="83"/>
      <c r="L28" s="83"/>
      <c r="M28" s="83"/>
      <c r="N28" s="83"/>
      <c r="O28" s="83"/>
      <c r="P28" s="83"/>
    </row>
    <row r="29" spans="2:16">
      <c r="B29" s="58" t="s">
        <v>36</v>
      </c>
      <c r="C29" s="58"/>
      <c r="D29" s="58"/>
      <c r="E29" s="58"/>
      <c r="F29" s="58"/>
      <c r="G29" s="58"/>
      <c r="J29" s="92" t="s">
        <v>37</v>
      </c>
      <c r="K29" s="92"/>
      <c r="L29" s="92"/>
      <c r="M29" s="92"/>
      <c r="N29" s="92"/>
      <c r="O29" s="92"/>
      <c r="P29" s="92"/>
    </row>
    <row r="31" spans="2:16">
      <c r="B31" s="62" t="s">
        <v>15</v>
      </c>
      <c r="C31" s="63"/>
      <c r="D31" s="64"/>
      <c r="E31" s="21">
        <v>2021</v>
      </c>
      <c r="F31" s="21">
        <v>2022</v>
      </c>
      <c r="G31" s="21" t="s">
        <v>16</v>
      </c>
    </row>
    <row r="32" spans="2:16">
      <c r="B32" s="14" t="s">
        <v>17</v>
      </c>
      <c r="C32" s="15"/>
      <c r="D32" s="16"/>
      <c r="E32" s="12">
        <f t="shared" ref="E32:E47" si="2">E9/$E$9</f>
        <v>1</v>
      </c>
      <c r="F32" s="12">
        <f t="shared" ref="F32:F47" si="3">F9/$F$9</f>
        <v>1</v>
      </c>
      <c r="G32" s="25"/>
    </row>
    <row r="33" spans="2:16">
      <c r="B33" s="17" t="s">
        <v>18</v>
      </c>
      <c r="C33" s="18"/>
      <c r="D33" s="19"/>
      <c r="E33" s="12">
        <f t="shared" si="2"/>
        <v>0.48994090195942391</v>
      </c>
      <c r="F33" s="12">
        <f t="shared" si="3"/>
        <v>0.50568129981583965</v>
      </c>
      <c r="G33" s="25">
        <f t="shared" ref="G33:G47" si="4">+(F33-E33)*100</f>
        <v>1.5740397856415733</v>
      </c>
    </row>
    <row r="34" spans="2:16">
      <c r="B34" s="20" t="s">
        <v>19</v>
      </c>
      <c r="C34" s="18"/>
      <c r="D34" s="19"/>
      <c r="E34" s="12">
        <f t="shared" si="2"/>
        <v>9.3618511743238098E-3</v>
      </c>
      <c r="F34" s="12">
        <f t="shared" si="3"/>
        <v>9.0615536160307646E-3</v>
      </c>
      <c r="G34" s="25">
        <f t="shared" si="4"/>
        <v>-3.0029755829304519E-2</v>
      </c>
    </row>
    <row r="35" spans="2:16">
      <c r="B35" s="20" t="s">
        <v>20</v>
      </c>
      <c r="C35" s="18"/>
      <c r="D35" s="19"/>
      <c r="E35" s="12">
        <f t="shared" si="2"/>
        <v>1.7492624718788867E-2</v>
      </c>
      <c r="F35" s="12">
        <f t="shared" si="3"/>
        <v>1.5237143319180689E-2</v>
      </c>
      <c r="G35" s="25">
        <f t="shared" si="4"/>
        <v>-0.22554813996081782</v>
      </c>
    </row>
    <row r="36" spans="2:16">
      <c r="B36" s="20" t="s">
        <v>21</v>
      </c>
      <c r="C36" s="18"/>
      <c r="D36" s="19"/>
      <c r="E36" s="12">
        <f t="shared" si="2"/>
        <v>0.16779793798908257</v>
      </c>
      <c r="F36" s="12">
        <f t="shared" si="3"/>
        <v>0.16832261589572364</v>
      </c>
      <c r="G36" s="25">
        <f t="shared" si="4"/>
        <v>5.2467790664106895E-2</v>
      </c>
    </row>
    <row r="37" spans="2:16">
      <c r="B37" s="20" t="s">
        <v>22</v>
      </c>
      <c r="C37" s="18"/>
      <c r="D37" s="19"/>
      <c r="E37" s="12">
        <f t="shared" si="2"/>
        <v>1.4371856601384172E-2</v>
      </c>
      <c r="F37" s="12">
        <f t="shared" si="3"/>
        <v>1.507558363803365E-2</v>
      </c>
      <c r="G37" s="25">
        <f t="shared" si="4"/>
        <v>7.03727036649478E-2</v>
      </c>
    </row>
    <row r="38" spans="2:16">
      <c r="B38" s="20" t="s">
        <v>23</v>
      </c>
      <c r="C38" s="18"/>
      <c r="D38" s="19"/>
      <c r="E38" s="12">
        <f t="shared" si="2"/>
        <v>6.9280550280105394E-2</v>
      </c>
      <c r="F38" s="12">
        <f t="shared" si="3"/>
        <v>6.2290698821676357E-2</v>
      </c>
      <c r="G38" s="25">
        <f t="shared" si="4"/>
        <v>-0.69898514584290361</v>
      </c>
    </row>
    <row r="39" spans="2:16">
      <c r="B39" s="20" t="s">
        <v>24</v>
      </c>
      <c r="C39" s="18"/>
      <c r="D39" s="19"/>
      <c r="E39" s="12">
        <f t="shared" si="2"/>
        <v>6.7922065847006455E-2</v>
      </c>
      <c r="F39" s="12">
        <f t="shared" si="3"/>
        <v>6.382633669319282E-2</v>
      </c>
      <c r="G39" s="25">
        <f t="shared" si="4"/>
        <v>-0.40957291538136348</v>
      </c>
    </row>
    <row r="40" spans="2:16">
      <c r="B40" s="14" t="s">
        <v>25</v>
      </c>
      <c r="C40" s="18"/>
      <c r="D40" s="19"/>
      <c r="E40" s="12">
        <f t="shared" si="2"/>
        <v>0.42011279818969044</v>
      </c>
      <c r="F40" s="12">
        <f t="shared" si="3"/>
        <v>0.40813308476260501</v>
      </c>
      <c r="G40" s="25">
        <f t="shared" si="4"/>
        <v>-1.1979713427085426</v>
      </c>
    </row>
    <row r="41" spans="2:16">
      <c r="B41" s="20" t="s">
        <v>26</v>
      </c>
      <c r="C41" s="18"/>
      <c r="D41" s="19"/>
      <c r="E41" s="12">
        <f t="shared" si="2"/>
        <v>0.14101177162233844</v>
      </c>
      <c r="F41" s="12">
        <f t="shared" si="3"/>
        <v>0.14906050696011475</v>
      </c>
      <c r="G41" s="25">
        <f t="shared" si="4"/>
        <v>0.80487353377763082</v>
      </c>
    </row>
    <row r="42" spans="2:16">
      <c r="B42" s="20" t="s">
        <v>27</v>
      </c>
      <c r="C42" s="18"/>
      <c r="D42" s="19"/>
      <c r="E42" s="12">
        <f t="shared" si="2"/>
        <v>0.27820791812193368</v>
      </c>
      <c r="F42" s="12">
        <f t="shared" si="3"/>
        <v>0.25813494858437414</v>
      </c>
      <c r="G42" s="25">
        <f t="shared" si="4"/>
        <v>-2.0072969537559548</v>
      </c>
    </row>
    <row r="43" spans="2:16">
      <c r="B43" s="20" t="s">
        <v>28</v>
      </c>
      <c r="C43" s="18"/>
      <c r="D43" s="19"/>
      <c r="E43" s="12">
        <f t="shared" si="2"/>
        <v>0</v>
      </c>
      <c r="F43" s="12">
        <f t="shared" si="3"/>
        <v>2.1557405698944672E-9</v>
      </c>
      <c r="G43" s="25">
        <f t="shared" si="4"/>
        <v>2.1557405698944673E-7</v>
      </c>
    </row>
    <row r="44" spans="2:16">
      <c r="B44" s="14" t="s">
        <v>29</v>
      </c>
      <c r="C44" s="18"/>
      <c r="D44" s="19"/>
      <c r="E44" s="12">
        <f t="shared" si="2"/>
        <v>8.9946299850885772E-2</v>
      </c>
      <c r="F44" s="12">
        <f t="shared" si="3"/>
        <v>8.6185615421555228E-2</v>
      </c>
      <c r="G44" s="25">
        <f t="shared" si="4"/>
        <v>-0.37606844293305436</v>
      </c>
    </row>
    <row r="45" spans="2:16">
      <c r="B45" s="20" t="s">
        <v>30</v>
      </c>
      <c r="C45" s="18"/>
      <c r="D45" s="19"/>
      <c r="E45" s="12">
        <f t="shared" si="2"/>
        <v>5.6232450026911975E-5</v>
      </c>
      <c r="F45" s="12">
        <f t="shared" si="3"/>
        <v>5.3150861621033044E-5</v>
      </c>
      <c r="G45" s="25">
        <f t="shared" si="4"/>
        <v>-3.0815884058789318E-4</v>
      </c>
    </row>
    <row r="46" spans="2:16">
      <c r="B46" s="20" t="s">
        <v>31</v>
      </c>
      <c r="C46" s="18"/>
      <c r="D46" s="19"/>
      <c r="E46" s="12">
        <f t="shared" si="2"/>
        <v>2.6311868003390644E-2</v>
      </c>
      <c r="F46" s="12">
        <f t="shared" si="3"/>
        <v>2.932226777562897E-2</v>
      </c>
      <c r="G46" s="25">
        <f t="shared" si="4"/>
        <v>0.30103997722383258</v>
      </c>
      <c r="J46" s="84" t="s">
        <v>32</v>
      </c>
      <c r="K46" s="85"/>
      <c r="L46" s="85"/>
      <c r="M46" s="85"/>
      <c r="N46" s="85"/>
      <c r="O46" s="85"/>
      <c r="P46" s="85"/>
    </row>
    <row r="47" spans="2:16">
      <c r="B47" s="20" t="s">
        <v>33</v>
      </c>
      <c r="C47" s="18"/>
      <c r="D47" s="19"/>
      <c r="E47" s="12">
        <f t="shared" si="2"/>
        <v>3.2899641458953087E-3</v>
      </c>
      <c r="F47" s="12">
        <f t="shared" si="3"/>
        <v>2.9048705553028245E-3</v>
      </c>
      <c r="G47" s="25">
        <f t="shared" si="4"/>
        <v>-3.8509359059248419E-2</v>
      </c>
      <c r="J47" s="84" t="s">
        <v>34</v>
      </c>
      <c r="K47" s="85"/>
      <c r="L47" s="85"/>
      <c r="M47" s="85"/>
      <c r="N47" s="85"/>
      <c r="O47" s="85"/>
      <c r="P47" s="85"/>
    </row>
    <row r="48" spans="2:16">
      <c r="B48" s="3" t="s">
        <v>32</v>
      </c>
    </row>
    <row r="49" spans="2:7">
      <c r="B49" s="60" t="s">
        <v>34</v>
      </c>
      <c r="C49" s="61"/>
      <c r="D49" s="61"/>
      <c r="E49" s="61"/>
      <c r="F49" s="61"/>
      <c r="G49" s="61"/>
    </row>
    <row r="51" spans="2:7">
      <c r="B51" s="58" t="s">
        <v>38</v>
      </c>
      <c r="C51" s="58"/>
      <c r="D51" s="58"/>
      <c r="E51" s="58"/>
    </row>
    <row r="53" spans="2:7" ht="14.45" customHeight="1">
      <c r="B53" s="43" t="s">
        <v>39</v>
      </c>
      <c r="C53" s="21">
        <v>2021</v>
      </c>
      <c r="D53" s="21">
        <v>2022</v>
      </c>
      <c r="E53" s="21" t="s">
        <v>16</v>
      </c>
    </row>
    <row r="54" spans="2:7">
      <c r="B54" s="44" t="s">
        <v>40</v>
      </c>
      <c r="C54" s="45">
        <f>+E9</f>
        <v>1647.2339361999998</v>
      </c>
      <c r="D54" s="45">
        <f>+F9</f>
        <v>1855.5108420099998</v>
      </c>
      <c r="E54" s="46">
        <f t="shared" ref="E54" si="5">+D54/C54-1</f>
        <v>0.12644039272920371</v>
      </c>
    </row>
    <row r="55" spans="2:7">
      <c r="B55" s="42" t="s">
        <v>5</v>
      </c>
      <c r="C55" s="13">
        <f>+Amazonas!E7/1000</f>
        <v>69.802524130000009</v>
      </c>
      <c r="D55" s="13">
        <f>+Amazonas!F7/1000</f>
        <v>74.004141950000005</v>
      </c>
      <c r="E55" s="12">
        <f t="shared" ref="E55:E58" si="6">+D55/C55-1</f>
        <v>6.0192920992010457E-2</v>
      </c>
      <c r="F55" s="57">
        <f>+D55/$D$54</f>
        <v>3.9883432785461019E-2</v>
      </c>
    </row>
    <row r="56" spans="2:7">
      <c r="B56" s="42" t="s">
        <v>6</v>
      </c>
      <c r="C56" s="13">
        <f>+Loreto!E7/1000</f>
        <v>370.55726441000002</v>
      </c>
      <c r="D56" s="13">
        <f>+Loreto!F7/1000</f>
        <v>414.83742831999996</v>
      </c>
      <c r="E56" s="12">
        <f t="shared" si="6"/>
        <v>0.11949614314133794</v>
      </c>
      <c r="F56" s="57">
        <f t="shared" ref="F56:F58" si="7">+D56/$D$54</f>
        <v>0.22357046853502799</v>
      </c>
    </row>
    <row r="57" spans="2:7">
      <c r="B57" s="42" t="s">
        <v>7</v>
      </c>
      <c r="C57" s="13">
        <f>+'San Martín'!E7/1000</f>
        <v>347.04507695000001</v>
      </c>
      <c r="D57" s="13">
        <f>+'San Martín'!F7/1000</f>
        <v>399.23426990000002</v>
      </c>
      <c r="E57" s="12">
        <f t="shared" si="6"/>
        <v>0.15038159713621035</v>
      </c>
      <c r="F57" s="57">
        <f t="shared" si="7"/>
        <v>0.2151613781289069</v>
      </c>
    </row>
    <row r="58" spans="2:7">
      <c r="B58" s="42" t="s">
        <v>8</v>
      </c>
      <c r="C58" s="13">
        <f>+Ucayali!E7/1000</f>
        <v>859.82907070999988</v>
      </c>
      <c r="D58" s="13">
        <f>+Ucayali!F7/1000</f>
        <v>967.43500183999993</v>
      </c>
      <c r="E58" s="12">
        <f t="shared" si="6"/>
        <v>0.12514804953168768</v>
      </c>
      <c r="F58" s="57">
        <f t="shared" si="7"/>
        <v>0.52138472055060414</v>
      </c>
    </row>
    <row r="59" spans="2:7">
      <c r="B59" s="3" t="s">
        <v>32</v>
      </c>
    </row>
    <row r="60" spans="2:7">
      <c r="B60" s="60" t="s">
        <v>34</v>
      </c>
      <c r="C60" s="61"/>
      <c r="D60" s="61"/>
      <c r="E60" s="61"/>
    </row>
    <row r="62" spans="2:7">
      <c r="B62" s="58" t="s">
        <v>41</v>
      </c>
      <c r="C62" s="58"/>
      <c r="D62" s="58"/>
      <c r="E62" s="58"/>
    </row>
    <row r="64" spans="2:7">
      <c r="B64" s="27" t="s">
        <v>42</v>
      </c>
      <c r="C64" s="27"/>
      <c r="D64" s="27" t="s">
        <v>43</v>
      </c>
      <c r="E64" s="28" t="s">
        <v>44</v>
      </c>
    </row>
    <row r="65" spans="2:15">
      <c r="B65" s="30" t="s">
        <v>45</v>
      </c>
      <c r="C65" s="70"/>
      <c r="D65" s="71">
        <f>Amazonas!D49+Loreto!D49+'San Martín'!D49+Ucayali!D49</f>
        <v>11457</v>
      </c>
      <c r="E65" s="31">
        <f>D65/$D$93</f>
        <v>1.707270914702021E-2</v>
      </c>
      <c r="I65" s="89" t="s">
        <v>46</v>
      </c>
      <c r="J65" s="89"/>
      <c r="K65" s="89"/>
      <c r="L65" s="89"/>
      <c r="M65" s="89"/>
      <c r="N65" s="89"/>
      <c r="O65" s="89"/>
    </row>
    <row r="66" spans="2:15">
      <c r="B66" s="29" t="s">
        <v>47</v>
      </c>
      <c r="C66" s="72"/>
      <c r="D66" s="13">
        <f>Amazonas!D50+Loreto!D50+'San Martín'!D50+Ucayali!D50</f>
        <v>7406</v>
      </c>
      <c r="E66" s="73">
        <f t="shared" ref="E66:E93" si="8">D66/$D$93</f>
        <v>1.1036090070946294E-2</v>
      </c>
      <c r="I66" s="92" t="s">
        <v>48</v>
      </c>
      <c r="J66" s="92"/>
      <c r="K66" s="92"/>
      <c r="L66" s="92"/>
      <c r="M66" s="92"/>
      <c r="N66" s="92"/>
      <c r="O66" s="92"/>
    </row>
    <row r="67" spans="2:15">
      <c r="B67" s="29" t="s">
        <v>49</v>
      </c>
      <c r="C67" s="72"/>
      <c r="D67" s="13">
        <f>Amazonas!D51+Loreto!D51+'San Martín'!D51+Ucayali!D51</f>
        <v>822</v>
      </c>
      <c r="E67" s="73">
        <f t="shared" si="8"/>
        <v>1.2249076476259591E-3</v>
      </c>
    </row>
    <row r="68" spans="2:15">
      <c r="B68" s="29" t="s">
        <v>50</v>
      </c>
      <c r="C68" s="72"/>
      <c r="D68" s="13">
        <f>Amazonas!D52+Loreto!D52+'San Martín'!D52+Ucayali!D52</f>
        <v>3229</v>
      </c>
      <c r="E68" s="73">
        <f t="shared" si="8"/>
        <v>4.8117114284479583E-3</v>
      </c>
    </row>
    <row r="69" spans="2:15">
      <c r="B69" s="30" t="s">
        <v>51</v>
      </c>
      <c r="C69" s="70"/>
      <c r="D69" s="71">
        <f>Amazonas!D53+Loreto!D53+'San Martín'!D53+Ucayali!D53</f>
        <v>91971</v>
      </c>
      <c r="E69" s="31">
        <f t="shared" si="8"/>
        <v>0.13705107209222273</v>
      </c>
    </row>
    <row r="70" spans="2:15">
      <c r="B70" s="29" t="s">
        <v>52</v>
      </c>
      <c r="C70" s="72"/>
      <c r="D70" s="13">
        <f>Amazonas!D54+Loreto!D54+'San Martín'!D54+Ucayali!D54</f>
        <v>19578</v>
      </c>
      <c r="E70" s="73">
        <f t="shared" si="8"/>
        <v>2.9174260249660616E-2</v>
      </c>
    </row>
    <row r="71" spans="2:15">
      <c r="B71" s="29" t="s">
        <v>53</v>
      </c>
      <c r="C71" s="72"/>
      <c r="D71" s="13">
        <f>Amazonas!D55+Loreto!D55+'San Martín'!D55+Ucayali!D55</f>
        <v>63431</v>
      </c>
      <c r="E71" s="73">
        <f t="shared" si="8"/>
        <v>9.4522040141803182E-2</v>
      </c>
    </row>
    <row r="72" spans="2:15">
      <c r="B72" s="29" t="s">
        <v>54</v>
      </c>
      <c r="C72" s="72"/>
      <c r="D72" s="13">
        <f>Amazonas!D56+Loreto!D56+'San Martín'!D56+Ucayali!D56</f>
        <v>8962</v>
      </c>
      <c r="E72" s="73">
        <f t="shared" si="8"/>
        <v>1.3354771700758937E-2</v>
      </c>
    </row>
    <row r="73" spans="2:15">
      <c r="B73" s="30" t="s">
        <v>55</v>
      </c>
      <c r="C73" s="70"/>
      <c r="D73" s="71">
        <f>Amazonas!D57+Loreto!D57+'San Martín'!D57+Ucayali!D57</f>
        <v>34173</v>
      </c>
      <c r="E73" s="31">
        <f t="shared" si="8"/>
        <v>5.0923076693822261E-2</v>
      </c>
    </row>
    <row r="74" spans="2:15">
      <c r="B74" s="29" t="s">
        <v>55</v>
      </c>
      <c r="C74" s="72"/>
      <c r="D74" s="13">
        <f>Amazonas!D58+Loreto!D58+'San Martín'!D58+Ucayali!D58</f>
        <v>34173</v>
      </c>
      <c r="E74" s="73">
        <f t="shared" si="8"/>
        <v>5.0923076693822261E-2</v>
      </c>
    </row>
    <row r="75" spans="2:15">
      <c r="B75" s="30" t="s">
        <v>56</v>
      </c>
      <c r="C75" s="70"/>
      <c r="D75" s="71">
        <f>Amazonas!D59+Loreto!D59+'San Martín'!D59+Ucayali!D59</f>
        <v>15174</v>
      </c>
      <c r="E75" s="31">
        <f t="shared" si="8"/>
        <v>2.2611616356540513E-2</v>
      </c>
    </row>
    <row r="76" spans="2:15">
      <c r="B76" s="29" t="s">
        <v>57</v>
      </c>
      <c r="C76" s="72"/>
      <c r="D76" s="13">
        <f>Amazonas!D60+Loreto!D60+'San Martín'!D60+Ucayali!D60</f>
        <v>14979</v>
      </c>
      <c r="E76" s="73">
        <f t="shared" si="8"/>
        <v>2.2321036075169394E-2</v>
      </c>
    </row>
    <row r="77" spans="2:15">
      <c r="B77" s="29" t="s">
        <v>58</v>
      </c>
      <c r="C77" s="72"/>
      <c r="D77" s="13">
        <f>Amazonas!D61+Loreto!D61+'San Martín'!D61+Ucayali!D61</f>
        <v>195</v>
      </c>
      <c r="E77" s="73">
        <f t="shared" si="8"/>
        <v>2.9058028137112169E-4</v>
      </c>
    </row>
    <row r="78" spans="2:15">
      <c r="B78" s="30" t="s">
        <v>59</v>
      </c>
      <c r="C78" s="70"/>
      <c r="D78" s="71">
        <f>Amazonas!D62+Loreto!D62+'San Martín'!D62+Ucayali!D62</f>
        <v>422</v>
      </c>
      <c r="E78" s="75">
        <f t="shared" si="8"/>
        <v>6.2884553199288903E-4</v>
      </c>
    </row>
    <row r="79" spans="2:15">
      <c r="B79" s="29" t="s">
        <v>60</v>
      </c>
      <c r="C79" s="72"/>
      <c r="D79" s="13">
        <f>Amazonas!D63+Loreto!D63+'San Martín'!D63+Ucayali!D63</f>
        <v>65</v>
      </c>
      <c r="E79" s="73">
        <f t="shared" si="8"/>
        <v>9.6860093790373896E-5</v>
      </c>
    </row>
    <row r="80" spans="2:15">
      <c r="B80" s="29" t="s">
        <v>61</v>
      </c>
      <c r="C80" s="72"/>
      <c r="D80" s="13">
        <f>Amazonas!D64+Loreto!D64+'San Martín'!D64+Ucayali!D64</f>
        <v>357</v>
      </c>
      <c r="E80" s="73">
        <f t="shared" si="8"/>
        <v>5.3198543820251508E-4</v>
      </c>
    </row>
    <row r="81" spans="2:16">
      <c r="B81" s="30" t="s">
        <v>62</v>
      </c>
      <c r="C81" s="70"/>
      <c r="D81" s="71">
        <f>Amazonas!D65+Loreto!D65+'San Martín'!D65+Ucayali!D65</f>
        <v>597</v>
      </c>
      <c r="E81" s="31">
        <f t="shared" si="8"/>
        <v>8.8962270758235714E-4</v>
      </c>
    </row>
    <row r="82" spans="2:16">
      <c r="B82" s="29" t="s">
        <v>62</v>
      </c>
      <c r="C82" s="72"/>
      <c r="D82" s="13">
        <f>Amazonas!D66+Loreto!D66+'San Martín'!D66+Ucayali!D66</f>
        <v>597</v>
      </c>
      <c r="E82" s="73">
        <f t="shared" si="8"/>
        <v>8.8962270758235714E-4</v>
      </c>
    </row>
    <row r="83" spans="2:16">
      <c r="B83" s="30" t="s">
        <v>63</v>
      </c>
      <c r="C83" s="70"/>
      <c r="D83" s="71">
        <f>Amazonas!D67+Loreto!D67+'San Martín'!D67+Ucayali!D67</f>
        <v>517277</v>
      </c>
      <c r="E83" s="31">
        <f t="shared" si="8"/>
        <v>0.77082305747081903</v>
      </c>
      <c r="I83" s="84" t="s">
        <v>32</v>
      </c>
      <c r="J83" s="85"/>
      <c r="K83" s="85"/>
      <c r="L83" s="85"/>
      <c r="M83" s="85"/>
      <c r="N83" s="85"/>
      <c r="O83" s="85"/>
    </row>
    <row r="84" spans="2:16">
      <c r="B84" s="29" t="s">
        <v>64</v>
      </c>
      <c r="C84" s="72"/>
      <c r="D84" s="13">
        <f>Amazonas!D68+Loreto!D68+'San Martín'!D68+Ucayali!D68</f>
        <v>11876</v>
      </c>
      <c r="E84" s="73">
        <f t="shared" si="8"/>
        <v>1.7697084213145853E-2</v>
      </c>
      <c r="I84" s="84" t="s">
        <v>34</v>
      </c>
      <c r="J84" s="85"/>
      <c r="K84" s="85"/>
      <c r="L84" s="85"/>
      <c r="M84" s="85"/>
      <c r="N84" s="85"/>
      <c r="O84" s="85"/>
    </row>
    <row r="85" spans="2:16">
      <c r="B85" s="29" t="s">
        <v>65</v>
      </c>
      <c r="C85" s="72"/>
      <c r="D85" s="13">
        <f>Amazonas!D69+Loreto!D69+'San Martín'!D69+Ucayali!D69</f>
        <v>9148</v>
      </c>
      <c r="E85" s="73">
        <f t="shared" si="8"/>
        <v>1.3631940584528313E-2</v>
      </c>
    </row>
    <row r="86" spans="2:16">
      <c r="B86" s="29" t="s">
        <v>66</v>
      </c>
      <c r="C86" s="72"/>
      <c r="D86" s="13">
        <f>Amazonas!D70+Loreto!D70+'San Martín'!D70+Ucayali!D70</f>
        <v>490</v>
      </c>
      <c r="E86" s="73">
        <f t="shared" si="8"/>
        <v>7.3017609165051088E-4</v>
      </c>
    </row>
    <row r="87" spans="2:16">
      <c r="B87" s="29" t="s">
        <v>67</v>
      </c>
      <c r="C87" s="72"/>
      <c r="D87" s="13">
        <f>Amazonas!D71+Loreto!D71+'San Martín'!D71+Ucayali!D71</f>
        <v>616</v>
      </c>
      <c r="E87" s="73">
        <f t="shared" si="8"/>
        <v>9.1793565807492803E-4</v>
      </c>
    </row>
    <row r="88" spans="2:16">
      <c r="B88" s="29" t="s">
        <v>68</v>
      </c>
      <c r="C88" s="72"/>
      <c r="D88" s="13">
        <f>Amazonas!D72+Loreto!D72+'San Martín'!D72+Ucayali!D72</f>
        <v>447297</v>
      </c>
      <c r="E88" s="73">
        <f t="shared" si="8"/>
        <v>0.66654199034081341</v>
      </c>
    </row>
    <row r="89" spans="2:16">
      <c r="B89" s="29" t="s">
        <v>69</v>
      </c>
      <c r="C89" s="72"/>
      <c r="D89" s="13">
        <f>Amazonas!D73+Loreto!D73+'San Martín'!D73+Ucayali!D73</f>
        <v>12291</v>
      </c>
      <c r="E89" s="73">
        <f t="shared" si="8"/>
        <v>1.8315498658115163E-2</v>
      </c>
    </row>
    <row r="90" spans="2:16">
      <c r="B90" s="29" t="s">
        <v>70</v>
      </c>
      <c r="C90" s="72"/>
      <c r="D90" s="13">
        <f>Amazonas!D74+Loreto!D74+'San Martín'!D74+Ucayali!D74</f>
        <v>1961</v>
      </c>
      <c r="E90" s="73">
        <f t="shared" si="8"/>
        <v>2.9221945218911262E-3</v>
      </c>
    </row>
    <row r="91" spans="2:16">
      <c r="B91" s="29" t="s">
        <v>71</v>
      </c>
      <c r="C91" s="72"/>
      <c r="D91" s="13">
        <f>Amazonas!D75+Loreto!D75+'San Martín'!D75+Ucayali!D75</f>
        <v>8751</v>
      </c>
      <c r="E91" s="73">
        <f t="shared" si="8"/>
        <v>1.3040348934762492E-2</v>
      </c>
    </row>
    <row r="92" spans="2:16">
      <c r="B92" s="29" t="s">
        <v>72</v>
      </c>
      <c r="C92" s="72"/>
      <c r="D92" s="13">
        <f>Amazonas!D76+Loreto!D76+'San Martín'!D76+Ucayali!D76</f>
        <v>24847</v>
      </c>
      <c r="E92" s="73">
        <f t="shared" si="8"/>
        <v>3.7025888467837234E-2</v>
      </c>
    </row>
    <row r="93" spans="2:16">
      <c r="B93" s="30" t="s">
        <v>73</v>
      </c>
      <c r="C93" s="70"/>
      <c r="D93" s="71">
        <f>Amazonas!D77+Loreto!D77+'San Martín'!D77+Ucayali!D77</f>
        <v>671071</v>
      </c>
      <c r="E93" s="31">
        <f t="shared" si="8"/>
        <v>1</v>
      </c>
      <c r="G93" s="57">
        <f>1.5/1.7-1</f>
        <v>-0.11764705882352944</v>
      </c>
    </row>
    <row r="94" spans="2:16">
      <c r="B94" s="3" t="s">
        <v>32</v>
      </c>
      <c r="C94" s="56"/>
      <c r="D94" s="56"/>
      <c r="E94" s="56"/>
      <c r="J94" s="84"/>
      <c r="K94" s="84"/>
      <c r="L94" s="84"/>
      <c r="M94" s="84"/>
      <c r="N94" s="84"/>
      <c r="O94" s="84"/>
      <c r="P94" s="84"/>
    </row>
    <row r="95" spans="2:16">
      <c r="B95" s="60" t="s">
        <v>34</v>
      </c>
      <c r="C95" s="61"/>
      <c r="D95" s="61"/>
      <c r="E95" s="61"/>
      <c r="F95" s="61"/>
      <c r="G95" s="61"/>
      <c r="H95" s="61"/>
    </row>
    <row r="97" spans="2:17">
      <c r="B97" s="58" t="s">
        <v>74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9" spans="2:17">
      <c r="B99" s="89" t="s">
        <v>75</v>
      </c>
      <c r="C99" s="89"/>
      <c r="D99" s="89"/>
      <c r="E99" s="89"/>
      <c r="F99" s="89"/>
      <c r="H99" s="65" t="s">
        <v>76</v>
      </c>
      <c r="I99" s="65"/>
      <c r="J99" s="65"/>
      <c r="K99" s="65"/>
      <c r="L99" s="65"/>
      <c r="M99" s="65"/>
      <c r="N99" s="65"/>
      <c r="O99" s="65"/>
    </row>
    <row r="100" spans="2:17">
      <c r="B100" s="90" t="s">
        <v>77</v>
      </c>
      <c r="C100" s="90"/>
      <c r="D100" s="90"/>
      <c r="E100" s="90"/>
      <c r="F100" s="90"/>
      <c r="H100" s="66" t="s">
        <v>78</v>
      </c>
      <c r="I100" s="66"/>
      <c r="J100" s="66"/>
      <c r="K100" s="66"/>
      <c r="L100" s="66"/>
      <c r="M100" s="66"/>
      <c r="N100" s="56"/>
      <c r="O100" s="56"/>
    </row>
    <row r="101" spans="2:17" ht="38.25">
      <c r="B101" s="47" t="s">
        <v>79</v>
      </c>
      <c r="C101" s="48" t="s">
        <v>80</v>
      </c>
      <c r="D101" s="49" t="s">
        <v>18</v>
      </c>
      <c r="E101" s="48" t="s">
        <v>25</v>
      </c>
      <c r="F101" s="48" t="s">
        <v>29</v>
      </c>
      <c r="H101" s="47" t="s">
        <v>79</v>
      </c>
      <c r="I101" s="55" t="s">
        <v>81</v>
      </c>
      <c r="J101" s="55" t="s">
        <v>5</v>
      </c>
      <c r="K101" s="55" t="s">
        <v>6</v>
      </c>
      <c r="L101" s="55" t="s">
        <v>7</v>
      </c>
      <c r="M101" s="55" t="s">
        <v>8</v>
      </c>
    </row>
    <row r="102" spans="2:17">
      <c r="B102" s="50">
        <v>40179</v>
      </c>
      <c r="C102" s="68">
        <v>50.229333480000001</v>
      </c>
      <c r="D102" s="68">
        <v>24.085632189999998</v>
      </c>
      <c r="E102" s="69">
        <v>23.326420559999999</v>
      </c>
      <c r="F102" s="69">
        <v>2.8172807299999998</v>
      </c>
      <c r="H102" s="50">
        <v>40179</v>
      </c>
      <c r="I102" s="67">
        <f>SUM(J102:M102)</f>
        <v>232.34399999999999</v>
      </c>
      <c r="J102" s="67">
        <v>24.094999999999999</v>
      </c>
      <c r="K102" s="67">
        <v>83.703000000000003</v>
      </c>
      <c r="L102" s="67">
        <v>62.607999999999997</v>
      </c>
      <c r="M102" s="67">
        <v>61.938000000000002</v>
      </c>
    </row>
    <row r="103" spans="2:17">
      <c r="B103" s="50">
        <v>40210</v>
      </c>
      <c r="C103" s="68">
        <v>38.037939239999993</v>
      </c>
      <c r="D103" s="68">
        <v>20.196057230000001</v>
      </c>
      <c r="E103" s="69">
        <v>15.206425680000001</v>
      </c>
      <c r="F103" s="69">
        <v>2.6354563299999998</v>
      </c>
      <c r="H103" s="50">
        <v>40210</v>
      </c>
      <c r="I103" s="67">
        <f t="shared" ref="I103:I166" si="9">SUM(J103:M103)</f>
        <v>234.76599999999999</v>
      </c>
      <c r="J103" s="67">
        <v>24.462</v>
      </c>
      <c r="K103" s="67">
        <v>84.662000000000006</v>
      </c>
      <c r="L103" s="67">
        <v>63.22</v>
      </c>
      <c r="M103" s="67">
        <v>62.421999999999997</v>
      </c>
    </row>
    <row r="104" spans="2:17">
      <c r="B104" s="50">
        <v>40238</v>
      </c>
      <c r="C104" s="68">
        <v>71.715453599999989</v>
      </c>
      <c r="D104" s="68">
        <v>51.662124220000003</v>
      </c>
      <c r="E104" s="69">
        <v>16.28188862</v>
      </c>
      <c r="F104" s="69">
        <v>3.7714407600000004</v>
      </c>
      <c r="H104" s="50">
        <v>40238</v>
      </c>
      <c r="I104" s="67">
        <f t="shared" si="9"/>
        <v>237.68600000000001</v>
      </c>
      <c r="J104" s="67">
        <v>24.901</v>
      </c>
      <c r="K104" s="67">
        <v>85.728999999999999</v>
      </c>
      <c r="L104" s="67">
        <v>63.966000000000001</v>
      </c>
      <c r="M104" s="67">
        <v>63.09</v>
      </c>
    </row>
    <row r="105" spans="2:17">
      <c r="B105" s="50">
        <v>40269</v>
      </c>
      <c r="C105" s="68">
        <v>63.165245249999998</v>
      </c>
      <c r="D105" s="68">
        <v>36.736595400000006</v>
      </c>
      <c r="E105" s="69">
        <v>18.256362670000001</v>
      </c>
      <c r="F105" s="69">
        <v>8.1722871799999997</v>
      </c>
      <c r="H105" s="50">
        <v>40269</v>
      </c>
      <c r="I105" s="67">
        <f t="shared" si="9"/>
        <v>240.113</v>
      </c>
      <c r="J105" s="67">
        <v>25.285</v>
      </c>
      <c r="K105" s="67">
        <v>86.438999999999993</v>
      </c>
      <c r="L105" s="67">
        <v>64.727000000000004</v>
      </c>
      <c r="M105" s="67">
        <v>63.661999999999999</v>
      </c>
    </row>
    <row r="106" spans="2:17">
      <c r="B106" s="50">
        <v>40299</v>
      </c>
      <c r="C106" s="68">
        <v>42.343595179999994</v>
      </c>
      <c r="D106" s="68">
        <v>19.582685049999998</v>
      </c>
      <c r="E106" s="69">
        <v>18.084820489999998</v>
      </c>
      <c r="F106" s="69">
        <v>4.6760896399999998</v>
      </c>
      <c r="H106" s="50">
        <v>40299</v>
      </c>
      <c r="I106" s="67">
        <f t="shared" si="9"/>
        <v>242.40800000000002</v>
      </c>
      <c r="J106" s="67">
        <v>25.484999999999999</v>
      </c>
      <c r="K106" s="67">
        <v>87.403000000000006</v>
      </c>
      <c r="L106" s="67">
        <v>65.394999999999996</v>
      </c>
      <c r="M106" s="67">
        <v>64.125</v>
      </c>
    </row>
    <row r="107" spans="2:17">
      <c r="B107" s="50">
        <v>40330</v>
      </c>
      <c r="C107" s="68">
        <v>44.644070450000001</v>
      </c>
      <c r="D107" s="68">
        <v>20.422344259999999</v>
      </c>
      <c r="E107" s="69">
        <v>18.779790079999998</v>
      </c>
      <c r="F107" s="69">
        <v>5.4419361099999994</v>
      </c>
      <c r="H107" s="50">
        <v>40330</v>
      </c>
      <c r="I107" s="67">
        <f t="shared" si="9"/>
        <v>244.37200000000001</v>
      </c>
      <c r="J107" s="67">
        <v>25.684999999999999</v>
      </c>
      <c r="K107" s="67">
        <v>88.149000000000001</v>
      </c>
      <c r="L107" s="67">
        <v>65.950999999999993</v>
      </c>
      <c r="M107" s="67">
        <v>64.587000000000003</v>
      </c>
    </row>
    <row r="108" spans="2:17">
      <c r="B108" s="50">
        <v>40360</v>
      </c>
      <c r="C108" s="68">
        <v>47.023470460000006</v>
      </c>
      <c r="D108" s="68">
        <v>21.916537980000001</v>
      </c>
      <c r="E108" s="69">
        <v>19.010997930000002</v>
      </c>
      <c r="F108" s="69">
        <v>6.09593455</v>
      </c>
      <c r="H108" s="50">
        <v>40360</v>
      </c>
      <c r="I108" s="67">
        <f t="shared" si="9"/>
        <v>246.785</v>
      </c>
      <c r="J108" s="67">
        <v>25.884</v>
      </c>
      <c r="K108" s="67">
        <v>89.183999999999997</v>
      </c>
      <c r="L108" s="67">
        <v>66.611000000000004</v>
      </c>
      <c r="M108" s="67">
        <v>65.105999999999995</v>
      </c>
    </row>
    <row r="109" spans="2:17">
      <c r="B109" s="50">
        <v>40391</v>
      </c>
      <c r="C109" s="68">
        <v>49.426133409999991</v>
      </c>
      <c r="D109" s="68">
        <v>23.404774669999998</v>
      </c>
      <c r="E109" s="69">
        <v>20.262203009999997</v>
      </c>
      <c r="F109" s="69">
        <v>5.7591557299999998</v>
      </c>
      <c r="H109" s="50">
        <v>40391</v>
      </c>
      <c r="I109" s="67">
        <f t="shared" si="9"/>
        <v>249.19200000000001</v>
      </c>
      <c r="J109" s="67">
        <v>26.134</v>
      </c>
      <c r="K109" s="67">
        <v>90.043000000000006</v>
      </c>
      <c r="L109" s="67">
        <v>67.322000000000003</v>
      </c>
      <c r="M109" s="67">
        <v>65.692999999999998</v>
      </c>
    </row>
    <row r="110" spans="2:17">
      <c r="B110" s="50">
        <v>40422</v>
      </c>
      <c r="C110" s="68">
        <v>47.837245889999991</v>
      </c>
      <c r="D110" s="68">
        <v>23.247268349999999</v>
      </c>
      <c r="E110" s="69">
        <v>19.287002990000001</v>
      </c>
      <c r="F110" s="69">
        <v>5.3029745500000001</v>
      </c>
      <c r="H110" s="50">
        <v>40422</v>
      </c>
      <c r="I110" s="67">
        <f t="shared" si="9"/>
        <v>252.49</v>
      </c>
      <c r="J110" s="67">
        <v>26.602</v>
      </c>
      <c r="K110" s="67">
        <v>91.209000000000003</v>
      </c>
      <c r="L110" s="67">
        <v>68.192999999999998</v>
      </c>
      <c r="M110" s="67">
        <v>66.486000000000004</v>
      </c>
    </row>
    <row r="111" spans="2:17">
      <c r="B111" s="50">
        <v>40452</v>
      </c>
      <c r="C111" s="68">
        <v>48.049571559999997</v>
      </c>
      <c r="D111" s="68">
        <v>23.038352249999996</v>
      </c>
      <c r="E111" s="69">
        <v>19.800166779999998</v>
      </c>
      <c r="F111" s="69">
        <v>5.2110525300000008</v>
      </c>
      <c r="H111" s="50">
        <v>40452</v>
      </c>
      <c r="I111" s="67">
        <f t="shared" si="9"/>
        <v>254.27800000000002</v>
      </c>
      <c r="J111" s="67">
        <v>26.754000000000001</v>
      </c>
      <c r="K111" s="67">
        <v>91.893000000000001</v>
      </c>
      <c r="L111" s="67">
        <v>68.739999999999995</v>
      </c>
      <c r="M111" s="67">
        <v>66.891000000000005</v>
      </c>
    </row>
    <row r="112" spans="2:17">
      <c r="B112" s="50">
        <v>40483</v>
      </c>
      <c r="C112" s="68">
        <v>47.761333729999997</v>
      </c>
      <c r="D112" s="68">
        <v>23.581388880000002</v>
      </c>
      <c r="E112" s="69">
        <v>18.501694409999999</v>
      </c>
      <c r="F112" s="69">
        <v>5.6782504400000002</v>
      </c>
      <c r="H112" s="50">
        <v>40483</v>
      </c>
      <c r="I112" s="67">
        <f t="shared" si="9"/>
        <v>256.86099999999999</v>
      </c>
      <c r="J112" s="67">
        <v>26.997</v>
      </c>
      <c r="K112" s="67">
        <v>92.899000000000001</v>
      </c>
      <c r="L112" s="67">
        <v>69.512</v>
      </c>
      <c r="M112" s="67">
        <v>67.453000000000003</v>
      </c>
    </row>
    <row r="113" spans="2:13">
      <c r="B113" s="50">
        <v>40513</v>
      </c>
      <c r="C113" s="68">
        <v>51.314931950000002</v>
      </c>
      <c r="D113" s="68">
        <v>23.376764949999995</v>
      </c>
      <c r="E113" s="69">
        <v>22.284952970000003</v>
      </c>
      <c r="F113" s="69">
        <v>5.6532140299999991</v>
      </c>
      <c r="H113" s="50">
        <v>40513</v>
      </c>
      <c r="I113" s="67">
        <f t="shared" si="9"/>
        <v>258.28899999999999</v>
      </c>
      <c r="J113" s="67">
        <v>27.125</v>
      </c>
      <c r="K113" s="67">
        <v>93.561000000000007</v>
      </c>
      <c r="L113" s="67">
        <v>69.891999999999996</v>
      </c>
      <c r="M113" s="67">
        <v>67.710999999999999</v>
      </c>
    </row>
    <row r="114" spans="2:13">
      <c r="B114" s="50">
        <v>40544</v>
      </c>
      <c r="C114" s="68">
        <v>57.767387839999998</v>
      </c>
      <c r="D114" s="68">
        <v>29.701126939999995</v>
      </c>
      <c r="E114" s="69">
        <v>25.183800900000001</v>
      </c>
      <c r="F114" s="69">
        <v>2.88246</v>
      </c>
      <c r="G114" s="51">
        <f>+C114/C102-1</f>
        <v>0.1500727530657251</v>
      </c>
      <c r="H114" s="50">
        <v>40544</v>
      </c>
      <c r="I114" s="67">
        <f t="shared" si="9"/>
        <v>262.274</v>
      </c>
      <c r="J114" s="67">
        <v>27.498000000000001</v>
      </c>
      <c r="K114" s="67">
        <v>95.337000000000003</v>
      </c>
      <c r="L114" s="67">
        <v>70.963999999999999</v>
      </c>
      <c r="M114" s="67">
        <v>68.474999999999994</v>
      </c>
    </row>
    <row r="115" spans="2:13">
      <c r="B115" s="50">
        <v>40575</v>
      </c>
      <c r="C115" s="68">
        <v>41.193765499999991</v>
      </c>
      <c r="D115" s="68">
        <v>20.941874639999995</v>
      </c>
      <c r="E115" s="69">
        <v>17.238755449999996</v>
      </c>
      <c r="F115" s="69">
        <v>3.0131354099999998</v>
      </c>
      <c r="G115" s="51">
        <f t="shared" ref="G115:G178" si="10">+C115/C103-1</f>
        <v>8.2965226903811473E-2</v>
      </c>
      <c r="H115" s="50">
        <v>40575</v>
      </c>
      <c r="I115" s="67">
        <f t="shared" si="9"/>
        <v>266.82400000000001</v>
      </c>
      <c r="J115" s="67">
        <v>28.027999999999999</v>
      </c>
      <c r="K115" s="67">
        <v>97.186999999999998</v>
      </c>
      <c r="L115" s="67">
        <v>72.238</v>
      </c>
      <c r="M115" s="67">
        <v>69.370999999999995</v>
      </c>
    </row>
    <row r="116" spans="2:13">
      <c r="B116" s="50">
        <v>40603</v>
      </c>
      <c r="C116" s="68">
        <v>67.100589159999984</v>
      </c>
      <c r="D116" s="68">
        <v>46.123548149999998</v>
      </c>
      <c r="E116" s="69">
        <v>17.835098740000003</v>
      </c>
      <c r="F116" s="69">
        <v>3.1419422699999995</v>
      </c>
      <c r="G116" s="51">
        <f t="shared" si="10"/>
        <v>-6.434965141181237E-2</v>
      </c>
      <c r="H116" s="50">
        <v>40603</v>
      </c>
      <c r="I116" s="67">
        <f t="shared" si="9"/>
        <v>270.90499999999997</v>
      </c>
      <c r="J116" s="67">
        <v>28.494</v>
      </c>
      <c r="K116" s="67">
        <v>98.894999999999996</v>
      </c>
      <c r="L116" s="67">
        <v>73.367999999999995</v>
      </c>
      <c r="M116" s="67">
        <v>70.147999999999996</v>
      </c>
    </row>
    <row r="117" spans="2:13">
      <c r="B117" s="50">
        <v>40634</v>
      </c>
      <c r="C117" s="68">
        <v>68.468002789999986</v>
      </c>
      <c r="D117" s="68">
        <v>37.094789169999999</v>
      </c>
      <c r="E117" s="69">
        <v>22.20032733</v>
      </c>
      <c r="F117" s="69">
        <v>9.172886290000001</v>
      </c>
      <c r="G117" s="51">
        <f t="shared" si="10"/>
        <v>8.395055728846379E-2</v>
      </c>
      <c r="H117" s="50">
        <v>40634</v>
      </c>
      <c r="I117" s="67">
        <f t="shared" si="9"/>
        <v>273.46300000000002</v>
      </c>
      <c r="J117" s="67">
        <v>28.707000000000001</v>
      </c>
      <c r="K117" s="67">
        <v>99.991</v>
      </c>
      <c r="L117" s="67">
        <v>74.100999999999999</v>
      </c>
      <c r="M117" s="67">
        <v>70.664000000000001</v>
      </c>
    </row>
    <row r="118" spans="2:13">
      <c r="B118" s="50">
        <v>40664</v>
      </c>
      <c r="C118" s="68">
        <v>49.52730180999999</v>
      </c>
      <c r="D118" s="68">
        <v>22.83691966</v>
      </c>
      <c r="E118" s="69">
        <v>20.789978620000003</v>
      </c>
      <c r="F118" s="69">
        <v>5.9004035300000011</v>
      </c>
      <c r="G118" s="51">
        <f t="shared" si="10"/>
        <v>0.16965273259066693</v>
      </c>
      <c r="H118" s="50">
        <v>40664</v>
      </c>
      <c r="I118" s="67">
        <f t="shared" si="9"/>
        <v>276.166</v>
      </c>
      <c r="J118" s="67">
        <v>29.041</v>
      </c>
      <c r="K118" s="67">
        <v>100.815</v>
      </c>
      <c r="L118" s="67">
        <v>75.024000000000001</v>
      </c>
      <c r="M118" s="67">
        <v>71.286000000000001</v>
      </c>
    </row>
    <row r="119" spans="2:13">
      <c r="B119" s="50">
        <v>40695</v>
      </c>
      <c r="C119" s="68">
        <v>50.266367259999988</v>
      </c>
      <c r="D119" s="68">
        <v>24.791156359999995</v>
      </c>
      <c r="E119" s="69">
        <v>20.528449209999998</v>
      </c>
      <c r="F119" s="69">
        <v>4.9467616900000007</v>
      </c>
      <c r="G119" s="51">
        <f t="shared" si="10"/>
        <v>0.1259360258446145</v>
      </c>
      <c r="H119" s="50">
        <v>40695</v>
      </c>
      <c r="I119" s="67">
        <f t="shared" si="9"/>
        <v>278.666</v>
      </c>
      <c r="J119" s="67">
        <v>29.262</v>
      </c>
      <c r="K119" s="67">
        <v>101.672</v>
      </c>
      <c r="L119" s="67">
        <v>75.813999999999993</v>
      </c>
      <c r="M119" s="67">
        <v>71.918000000000006</v>
      </c>
    </row>
    <row r="120" spans="2:13">
      <c r="B120" s="50">
        <v>40725</v>
      </c>
      <c r="C120" s="68">
        <v>54.059549219999987</v>
      </c>
      <c r="D120" s="68">
        <v>24.404267039999993</v>
      </c>
      <c r="E120" s="69">
        <v>24.77627476</v>
      </c>
      <c r="F120" s="69">
        <v>4.8790074199999998</v>
      </c>
      <c r="G120" s="51">
        <f t="shared" si="10"/>
        <v>0.14962908290627208</v>
      </c>
      <c r="H120" s="50">
        <v>40725</v>
      </c>
      <c r="I120" s="67">
        <f t="shared" si="9"/>
        <v>280.26299999999998</v>
      </c>
      <c r="J120" s="67">
        <v>29.414999999999999</v>
      </c>
      <c r="K120" s="67">
        <v>102.208</v>
      </c>
      <c r="L120" s="67">
        <v>76.34</v>
      </c>
      <c r="M120" s="67">
        <v>72.3</v>
      </c>
    </row>
    <row r="121" spans="2:13">
      <c r="B121" s="50">
        <v>40756</v>
      </c>
      <c r="C121" s="68">
        <v>50.236207929999992</v>
      </c>
      <c r="D121" s="68">
        <v>23.708610489999995</v>
      </c>
      <c r="E121" s="69">
        <v>20.522721560000001</v>
      </c>
      <c r="F121" s="69">
        <v>6.0048758799999993</v>
      </c>
      <c r="G121" s="51">
        <f t="shared" si="10"/>
        <v>1.6389599268878063E-2</v>
      </c>
      <c r="H121" s="50">
        <v>40756</v>
      </c>
      <c r="I121" s="67">
        <f t="shared" si="9"/>
        <v>282.66700000000003</v>
      </c>
      <c r="J121" s="67">
        <v>29.638000000000002</v>
      </c>
      <c r="K121" s="67">
        <v>103.154</v>
      </c>
      <c r="L121" s="67">
        <v>77.055000000000007</v>
      </c>
      <c r="M121" s="67">
        <v>72.819999999999993</v>
      </c>
    </row>
    <row r="122" spans="2:13">
      <c r="B122" s="50">
        <v>40787</v>
      </c>
      <c r="C122" s="68">
        <v>58.584641239999996</v>
      </c>
      <c r="D122" s="68">
        <v>26.15687402999999</v>
      </c>
      <c r="E122" s="69">
        <v>26.919273710000002</v>
      </c>
      <c r="F122" s="69">
        <v>5.5084935000000002</v>
      </c>
      <c r="G122" s="51">
        <f t="shared" si="10"/>
        <v>0.22466584666502865</v>
      </c>
      <c r="H122" s="50">
        <v>40787</v>
      </c>
      <c r="I122" s="67">
        <f t="shared" si="9"/>
        <v>285.149</v>
      </c>
      <c r="J122" s="67">
        <v>29.870999999999999</v>
      </c>
      <c r="K122" s="67">
        <v>103.872</v>
      </c>
      <c r="L122" s="67">
        <v>77.924000000000007</v>
      </c>
      <c r="M122" s="67">
        <v>73.481999999999999</v>
      </c>
    </row>
    <row r="123" spans="2:13">
      <c r="B123" s="50">
        <v>40817</v>
      </c>
      <c r="C123" s="68">
        <v>55.832498959999988</v>
      </c>
      <c r="D123" s="68">
        <v>27.593587029999991</v>
      </c>
      <c r="E123" s="69">
        <v>21.657681199999999</v>
      </c>
      <c r="F123" s="69">
        <v>6.5812307300000006</v>
      </c>
      <c r="G123" s="51">
        <f t="shared" si="10"/>
        <v>0.16197704052951578</v>
      </c>
      <c r="H123" s="50">
        <v>40817</v>
      </c>
      <c r="I123" s="67">
        <f t="shared" si="9"/>
        <v>287.63200000000001</v>
      </c>
      <c r="J123" s="67">
        <v>30.114999999999998</v>
      </c>
      <c r="K123" s="67">
        <v>104.726</v>
      </c>
      <c r="L123" s="67">
        <v>78.685000000000002</v>
      </c>
      <c r="M123" s="67">
        <v>74.105999999999995</v>
      </c>
    </row>
    <row r="124" spans="2:13">
      <c r="B124" s="50">
        <v>40848</v>
      </c>
      <c r="C124" s="68">
        <v>53.97170693999999</v>
      </c>
      <c r="D124" s="68">
        <v>26.923221559999995</v>
      </c>
      <c r="E124" s="69">
        <v>21.067394169999996</v>
      </c>
      <c r="F124" s="69">
        <v>5.9810912100000015</v>
      </c>
      <c r="G124" s="51">
        <f t="shared" si="10"/>
        <v>0.1300293087523039</v>
      </c>
      <c r="H124" s="50">
        <v>40848</v>
      </c>
      <c r="I124" s="67">
        <f t="shared" si="9"/>
        <v>289.69000000000005</v>
      </c>
      <c r="J124" s="67">
        <v>30.257999999999999</v>
      </c>
      <c r="K124" s="67">
        <v>105.56399999999999</v>
      </c>
      <c r="L124" s="67">
        <v>79.23</v>
      </c>
      <c r="M124" s="67">
        <v>74.638000000000005</v>
      </c>
    </row>
    <row r="125" spans="2:13">
      <c r="B125" s="50">
        <v>40878</v>
      </c>
      <c r="C125" s="68">
        <v>59.980893650000006</v>
      </c>
      <c r="D125" s="68">
        <v>29.202670319999996</v>
      </c>
      <c r="E125" s="69">
        <v>24.36128497</v>
      </c>
      <c r="F125" s="69">
        <v>6.4169383600000005</v>
      </c>
      <c r="G125" s="51">
        <f t="shared" si="10"/>
        <v>0.16887797314910014</v>
      </c>
      <c r="H125" s="50">
        <v>40878</v>
      </c>
      <c r="I125" s="67">
        <f t="shared" si="9"/>
        <v>290.94600000000003</v>
      </c>
      <c r="J125" s="67">
        <v>30.417999999999999</v>
      </c>
      <c r="K125" s="67">
        <v>106.02800000000001</v>
      </c>
      <c r="L125" s="67">
        <v>79.611999999999995</v>
      </c>
      <c r="M125" s="67">
        <v>74.888000000000005</v>
      </c>
    </row>
    <row r="126" spans="2:13">
      <c r="B126" s="50">
        <v>40909</v>
      </c>
      <c r="C126" s="68">
        <v>72.219749929999992</v>
      </c>
      <c r="D126" s="68">
        <v>38.334175129999991</v>
      </c>
      <c r="E126" s="69">
        <v>28.606543339999998</v>
      </c>
      <c r="F126" s="69">
        <v>5.2790314600000006</v>
      </c>
      <c r="G126" s="51">
        <f t="shared" si="10"/>
        <v>0.25018202536748091</v>
      </c>
      <c r="H126" s="50">
        <v>40909</v>
      </c>
      <c r="I126" s="67">
        <f t="shared" si="9"/>
        <v>295.05</v>
      </c>
      <c r="J126" s="67">
        <v>31.530999999999999</v>
      </c>
      <c r="K126" s="67">
        <v>107.38</v>
      </c>
      <c r="L126" s="67">
        <v>80.510999999999996</v>
      </c>
      <c r="M126" s="67">
        <v>75.628</v>
      </c>
    </row>
    <row r="127" spans="2:13">
      <c r="B127" s="50">
        <v>40940</v>
      </c>
      <c r="C127" s="68">
        <v>52.630848159999999</v>
      </c>
      <c r="D127" s="68">
        <v>28.521571130000002</v>
      </c>
      <c r="E127" s="69">
        <v>19.465806149999995</v>
      </c>
      <c r="F127" s="69">
        <v>4.6434708800000006</v>
      </c>
      <c r="G127" s="51">
        <f t="shared" si="10"/>
        <v>0.27764110712335843</v>
      </c>
      <c r="H127" s="50">
        <v>40940</v>
      </c>
      <c r="I127" s="67">
        <f t="shared" si="9"/>
        <v>298.24400000000003</v>
      </c>
      <c r="J127" s="67">
        <v>31.835000000000001</v>
      </c>
      <c r="K127" s="67">
        <v>108.61</v>
      </c>
      <c r="L127" s="67">
        <v>81.364000000000004</v>
      </c>
      <c r="M127" s="67">
        <v>76.435000000000002</v>
      </c>
    </row>
    <row r="128" spans="2:13">
      <c r="B128" s="50">
        <v>40969</v>
      </c>
      <c r="C128" s="68">
        <v>79.647109509999993</v>
      </c>
      <c r="D128" s="68">
        <v>52.685757939999995</v>
      </c>
      <c r="E128" s="69">
        <v>22.566688249999999</v>
      </c>
      <c r="F128" s="69">
        <v>4.3946633200000003</v>
      </c>
      <c r="G128" s="51">
        <f t="shared" si="10"/>
        <v>0.1869807777705661</v>
      </c>
      <c r="H128" s="50">
        <v>40969</v>
      </c>
      <c r="I128" s="67">
        <f t="shared" si="9"/>
        <v>301.351</v>
      </c>
      <c r="J128" s="67">
        <v>32.198999999999998</v>
      </c>
      <c r="K128" s="67">
        <v>109.62</v>
      </c>
      <c r="L128" s="67">
        <v>82.305000000000007</v>
      </c>
      <c r="M128" s="67">
        <v>77.227000000000004</v>
      </c>
    </row>
    <row r="129" spans="2:13">
      <c r="B129" s="50">
        <v>41000</v>
      </c>
      <c r="C129" s="68">
        <v>69.422643309999984</v>
      </c>
      <c r="D129" s="68">
        <v>37.680833319999998</v>
      </c>
      <c r="E129" s="69">
        <v>20.170203059999999</v>
      </c>
      <c r="F129" s="69">
        <v>11.57160693</v>
      </c>
      <c r="G129" s="51">
        <f t="shared" si="10"/>
        <v>1.3942870846225919E-2</v>
      </c>
      <c r="H129" s="50">
        <v>41000</v>
      </c>
      <c r="I129" s="67">
        <f t="shared" si="9"/>
        <v>303.70999999999998</v>
      </c>
      <c r="J129" s="67">
        <v>32.459000000000003</v>
      </c>
      <c r="K129" s="67">
        <v>110.541</v>
      </c>
      <c r="L129" s="67">
        <v>82.927999999999997</v>
      </c>
      <c r="M129" s="67">
        <v>77.781999999999996</v>
      </c>
    </row>
    <row r="130" spans="2:13">
      <c r="B130" s="50">
        <v>41030</v>
      </c>
      <c r="C130" s="68">
        <v>62.403565130000004</v>
      </c>
      <c r="D130" s="68">
        <v>29.393954289999996</v>
      </c>
      <c r="E130" s="69">
        <v>24.58341807</v>
      </c>
      <c r="F130" s="69">
        <v>8.4261927700000019</v>
      </c>
      <c r="G130" s="51">
        <f t="shared" si="10"/>
        <v>0.25998313757120894</v>
      </c>
      <c r="H130" s="50">
        <v>41030</v>
      </c>
      <c r="I130" s="67">
        <f t="shared" si="9"/>
        <v>306.51499999999999</v>
      </c>
      <c r="J130" s="67">
        <v>32.793999999999997</v>
      </c>
      <c r="K130" s="67">
        <v>111.44199999999999</v>
      </c>
      <c r="L130" s="67">
        <v>83.725999999999999</v>
      </c>
      <c r="M130" s="67">
        <v>78.552999999999997</v>
      </c>
    </row>
    <row r="131" spans="2:13">
      <c r="B131" s="50">
        <v>41061</v>
      </c>
      <c r="C131" s="68">
        <v>68.085970119999999</v>
      </c>
      <c r="D131" s="68">
        <v>30.475289280000002</v>
      </c>
      <c r="E131" s="69">
        <v>25.933402210000001</v>
      </c>
      <c r="F131" s="69">
        <v>11.67727863</v>
      </c>
      <c r="G131" s="51">
        <f t="shared" si="10"/>
        <v>0.3545034947090786</v>
      </c>
      <c r="H131" s="50">
        <v>41061</v>
      </c>
      <c r="I131" s="67">
        <f t="shared" si="9"/>
        <v>308.17200000000003</v>
      </c>
      <c r="J131" s="67">
        <v>32.956000000000003</v>
      </c>
      <c r="K131" s="67">
        <v>112.044</v>
      </c>
      <c r="L131" s="67">
        <v>84.231999999999999</v>
      </c>
      <c r="M131" s="67">
        <v>78.94</v>
      </c>
    </row>
    <row r="132" spans="2:13">
      <c r="B132" s="50">
        <v>41091</v>
      </c>
      <c r="C132" s="68">
        <v>64.864155909999994</v>
      </c>
      <c r="D132" s="68">
        <v>30.21702149</v>
      </c>
      <c r="E132" s="69">
        <v>27.594158799999999</v>
      </c>
      <c r="F132" s="69">
        <v>7.0529756199999989</v>
      </c>
      <c r="G132" s="51">
        <f t="shared" si="10"/>
        <v>0.19986490538479584</v>
      </c>
      <c r="H132" s="50">
        <v>41091</v>
      </c>
      <c r="I132" s="67">
        <f t="shared" si="9"/>
        <v>310.726</v>
      </c>
      <c r="J132" s="67">
        <v>33.216999999999999</v>
      </c>
      <c r="K132" s="67">
        <v>113.004</v>
      </c>
      <c r="L132" s="67">
        <v>84.953999999999994</v>
      </c>
      <c r="M132" s="67">
        <v>79.551000000000002</v>
      </c>
    </row>
    <row r="133" spans="2:13">
      <c r="B133" s="50">
        <v>41122</v>
      </c>
      <c r="C133" s="68">
        <v>65.504469969999988</v>
      </c>
      <c r="D133" s="68">
        <v>31.791081040000005</v>
      </c>
      <c r="E133" s="69">
        <v>26.19125107</v>
      </c>
      <c r="F133" s="69">
        <v>7.5221378600000008</v>
      </c>
      <c r="G133" s="51">
        <f t="shared" si="10"/>
        <v>0.30392942996961581</v>
      </c>
      <c r="H133" s="50">
        <v>41122</v>
      </c>
      <c r="I133" s="67">
        <f t="shared" si="9"/>
        <v>313.54600000000005</v>
      </c>
      <c r="J133" s="67">
        <v>33.444000000000003</v>
      </c>
      <c r="K133" s="67">
        <v>113.907</v>
      </c>
      <c r="L133" s="67">
        <v>85.867000000000004</v>
      </c>
      <c r="M133" s="67">
        <v>80.328000000000003</v>
      </c>
    </row>
    <row r="134" spans="2:13">
      <c r="B134" s="50">
        <v>41153</v>
      </c>
      <c r="C134" s="68">
        <v>68.116556509999995</v>
      </c>
      <c r="D134" s="68">
        <v>33.28840288</v>
      </c>
      <c r="E134" s="69">
        <v>26.956488379999996</v>
      </c>
      <c r="F134" s="69">
        <v>7.8716652500000022</v>
      </c>
      <c r="G134" s="51">
        <f t="shared" si="10"/>
        <v>0.16270331384212477</v>
      </c>
      <c r="H134" s="50">
        <v>41153</v>
      </c>
      <c r="I134" s="67">
        <f t="shared" si="9"/>
        <v>317.42099999999999</v>
      </c>
      <c r="J134" s="67">
        <v>33.912999999999997</v>
      </c>
      <c r="K134" s="67">
        <v>114.998</v>
      </c>
      <c r="L134" s="67">
        <v>86.816000000000003</v>
      </c>
      <c r="M134" s="67">
        <v>81.694000000000003</v>
      </c>
    </row>
    <row r="135" spans="2:13">
      <c r="B135" s="50">
        <v>41183</v>
      </c>
      <c r="C135" s="68">
        <v>72.336016779999994</v>
      </c>
      <c r="D135" s="68">
        <v>35.781267229999997</v>
      </c>
      <c r="E135" s="69">
        <v>28.547591319999999</v>
      </c>
      <c r="F135" s="69">
        <v>8.0071582299999999</v>
      </c>
      <c r="G135" s="51">
        <f t="shared" si="10"/>
        <v>0.29558981108518179</v>
      </c>
      <c r="H135" s="50">
        <v>41183</v>
      </c>
      <c r="I135" s="67">
        <f t="shared" si="9"/>
        <v>320.584</v>
      </c>
      <c r="J135" s="67">
        <v>34.36</v>
      </c>
      <c r="K135" s="67">
        <v>115.93300000000001</v>
      </c>
      <c r="L135" s="67">
        <v>87.826999999999998</v>
      </c>
      <c r="M135" s="67">
        <v>82.463999999999999</v>
      </c>
    </row>
    <row r="136" spans="2:13">
      <c r="B136" s="50">
        <v>41214</v>
      </c>
      <c r="C136" s="68">
        <v>78.39603941999998</v>
      </c>
      <c r="D136" s="68">
        <v>37.507765269999993</v>
      </c>
      <c r="E136" s="69">
        <v>26.384768609999998</v>
      </c>
      <c r="F136" s="69">
        <v>14.503505539999999</v>
      </c>
      <c r="G136" s="51">
        <f t="shared" si="10"/>
        <v>0.45253955942420654</v>
      </c>
      <c r="H136" s="50">
        <v>41214</v>
      </c>
      <c r="I136" s="67">
        <f t="shared" si="9"/>
        <v>323.22899999999998</v>
      </c>
      <c r="J136" s="67">
        <v>34.640999999999998</v>
      </c>
      <c r="K136" s="67">
        <v>116.76900000000001</v>
      </c>
      <c r="L136" s="67">
        <v>88.674000000000007</v>
      </c>
      <c r="M136" s="67">
        <v>83.144999999999996</v>
      </c>
    </row>
    <row r="137" spans="2:13">
      <c r="B137" s="50">
        <v>41244</v>
      </c>
      <c r="C137" s="68">
        <v>71.547521419999995</v>
      </c>
      <c r="D137" s="68">
        <v>37.010162109999996</v>
      </c>
      <c r="E137" s="69">
        <v>26.92561967</v>
      </c>
      <c r="F137" s="69">
        <v>7.6117396400000006</v>
      </c>
      <c r="G137" s="51">
        <f t="shared" si="10"/>
        <v>0.19283853684297325</v>
      </c>
      <c r="H137" s="50">
        <v>41244</v>
      </c>
      <c r="I137" s="67">
        <f t="shared" si="9"/>
        <v>325.26</v>
      </c>
      <c r="J137" s="67">
        <v>34.892000000000003</v>
      </c>
      <c r="K137" s="67">
        <v>117.41200000000001</v>
      </c>
      <c r="L137" s="67">
        <v>89.311000000000007</v>
      </c>
      <c r="M137" s="67">
        <v>83.644999999999996</v>
      </c>
    </row>
    <row r="138" spans="2:13">
      <c r="B138" s="50">
        <v>41275</v>
      </c>
      <c r="C138" s="68">
        <v>87.960159660000002</v>
      </c>
      <c r="D138" s="68">
        <v>45.932569879999996</v>
      </c>
      <c r="E138" s="69">
        <v>36.088937219999998</v>
      </c>
      <c r="F138" s="69">
        <v>5.9386525599999986</v>
      </c>
      <c r="G138" s="51">
        <f t="shared" si="10"/>
        <v>0.21795159558509436</v>
      </c>
      <c r="H138" s="50">
        <v>41275</v>
      </c>
      <c r="I138" s="67">
        <f t="shared" si="9"/>
        <v>327.86</v>
      </c>
      <c r="J138" s="67">
        <v>35.152000000000001</v>
      </c>
      <c r="K138" s="67">
        <v>118.254</v>
      </c>
      <c r="L138" s="67">
        <v>90.123999999999995</v>
      </c>
      <c r="M138" s="67">
        <v>84.33</v>
      </c>
    </row>
    <row r="139" spans="2:13">
      <c r="B139" s="50">
        <v>41306</v>
      </c>
      <c r="C139" s="68">
        <v>65.726493699999992</v>
      </c>
      <c r="D139" s="68">
        <v>36.392544019999995</v>
      </c>
      <c r="E139" s="69">
        <v>24.211810139999994</v>
      </c>
      <c r="F139" s="69">
        <v>5.12213954</v>
      </c>
      <c r="G139" s="51">
        <f t="shared" si="10"/>
        <v>0.24882072012574596</v>
      </c>
      <c r="H139" s="50">
        <v>41306</v>
      </c>
      <c r="I139" s="67">
        <f t="shared" si="9"/>
        <v>330.36500000000001</v>
      </c>
      <c r="J139" s="67">
        <v>35.384</v>
      </c>
      <c r="K139" s="67">
        <v>118.919</v>
      </c>
      <c r="L139" s="67">
        <v>91.013999999999996</v>
      </c>
      <c r="M139" s="67">
        <v>85.048000000000002</v>
      </c>
    </row>
    <row r="140" spans="2:13">
      <c r="B140" s="50">
        <v>41334</v>
      </c>
      <c r="C140" s="68">
        <v>80.302365239999986</v>
      </c>
      <c r="D140" s="68">
        <v>48.561140079999994</v>
      </c>
      <c r="E140" s="69">
        <v>23.673532279999996</v>
      </c>
      <c r="F140" s="69">
        <v>8.067692880000001</v>
      </c>
      <c r="G140" s="51">
        <f t="shared" si="10"/>
        <v>8.2269869431699227E-3</v>
      </c>
      <c r="H140" s="50">
        <v>41334</v>
      </c>
      <c r="I140" s="67">
        <f t="shared" si="9"/>
        <v>332.60300000000001</v>
      </c>
      <c r="J140" s="67">
        <v>35.570999999999998</v>
      </c>
      <c r="K140" s="67">
        <v>119.861</v>
      </c>
      <c r="L140" s="67">
        <v>91.635999999999996</v>
      </c>
      <c r="M140" s="67">
        <v>85.534999999999997</v>
      </c>
    </row>
    <row r="141" spans="2:13">
      <c r="B141" s="50">
        <v>41365</v>
      </c>
      <c r="C141" s="68">
        <v>86.127019219999994</v>
      </c>
      <c r="D141" s="68">
        <v>46.84099647</v>
      </c>
      <c r="E141" s="69">
        <v>25.102799039999997</v>
      </c>
      <c r="F141" s="69">
        <v>14.183223710000002</v>
      </c>
      <c r="G141" s="51">
        <f t="shared" si="10"/>
        <v>0.24061855201059212</v>
      </c>
      <c r="H141" s="50">
        <v>41365</v>
      </c>
      <c r="I141" s="67">
        <f t="shared" si="9"/>
        <v>336.49699999999996</v>
      </c>
      <c r="J141" s="67">
        <v>35.911999999999999</v>
      </c>
      <c r="K141" s="67">
        <v>120.77200000000001</v>
      </c>
      <c r="L141" s="67">
        <v>93.234999999999999</v>
      </c>
      <c r="M141" s="67">
        <v>86.578000000000003</v>
      </c>
    </row>
    <row r="142" spans="2:13">
      <c r="B142" s="50">
        <v>41395</v>
      </c>
      <c r="C142" s="68">
        <v>70.834159569999997</v>
      </c>
      <c r="D142" s="68">
        <v>36.300630389999995</v>
      </c>
      <c r="E142" s="69">
        <v>25.752377809999999</v>
      </c>
      <c r="F142" s="69">
        <v>8.7811513700000017</v>
      </c>
      <c r="G142" s="51">
        <f t="shared" si="10"/>
        <v>0.135097961509687</v>
      </c>
      <c r="H142" s="50">
        <v>41395</v>
      </c>
      <c r="I142" s="67">
        <f t="shared" si="9"/>
        <v>339.02</v>
      </c>
      <c r="J142" s="67">
        <v>36.116</v>
      </c>
      <c r="K142" s="67">
        <v>121.413</v>
      </c>
      <c r="L142" s="67">
        <v>94.25</v>
      </c>
      <c r="M142" s="67">
        <v>87.241</v>
      </c>
    </row>
    <row r="143" spans="2:13">
      <c r="B143" s="50">
        <v>41426</v>
      </c>
      <c r="C143" s="68">
        <v>73.514203489999986</v>
      </c>
      <c r="D143" s="68">
        <v>31.416413409999997</v>
      </c>
      <c r="E143" s="69">
        <v>28.933483569999996</v>
      </c>
      <c r="F143" s="69">
        <v>13.164306510000001</v>
      </c>
      <c r="G143" s="51">
        <f t="shared" si="10"/>
        <v>7.9726166204767912E-2</v>
      </c>
      <c r="H143" s="50">
        <v>41426</v>
      </c>
      <c r="I143" s="67">
        <f t="shared" si="9"/>
        <v>341.03999999999996</v>
      </c>
      <c r="J143" s="67">
        <v>36.267000000000003</v>
      </c>
      <c r="K143" s="67">
        <v>122.07599999999999</v>
      </c>
      <c r="L143" s="67">
        <v>94.870999999999995</v>
      </c>
      <c r="M143" s="67">
        <v>87.825999999999993</v>
      </c>
    </row>
    <row r="144" spans="2:13">
      <c r="B144" s="50">
        <v>41456</v>
      </c>
      <c r="C144" s="68">
        <v>74.382689019999987</v>
      </c>
      <c r="D144" s="68">
        <v>33.676403509999993</v>
      </c>
      <c r="E144" s="69">
        <v>31.882807479999997</v>
      </c>
      <c r="F144" s="69">
        <v>8.8234780300000004</v>
      </c>
      <c r="G144" s="51">
        <f t="shared" si="10"/>
        <v>0.14674565600155343</v>
      </c>
      <c r="H144" s="50">
        <v>41456</v>
      </c>
      <c r="I144" s="67">
        <f t="shared" si="9"/>
        <v>343.88900000000001</v>
      </c>
      <c r="J144" s="67">
        <v>36.509</v>
      </c>
      <c r="K144" s="67">
        <v>122.661</v>
      </c>
      <c r="L144" s="67">
        <v>95.93</v>
      </c>
      <c r="M144" s="67">
        <v>88.789000000000001</v>
      </c>
    </row>
    <row r="145" spans="2:13">
      <c r="B145" s="50">
        <v>41487</v>
      </c>
      <c r="C145" s="68">
        <v>70.56954850999999</v>
      </c>
      <c r="D145" s="68">
        <v>34.936158849999991</v>
      </c>
      <c r="E145" s="69">
        <v>27.539025029999998</v>
      </c>
      <c r="F145" s="69">
        <v>8.0943646300000012</v>
      </c>
      <c r="G145" s="51">
        <f t="shared" si="10"/>
        <v>7.7324166462528821E-2</v>
      </c>
      <c r="H145" s="50">
        <v>41487</v>
      </c>
      <c r="I145" s="67">
        <f t="shared" si="9"/>
        <v>346.512</v>
      </c>
      <c r="J145" s="67">
        <v>36.706000000000003</v>
      </c>
      <c r="K145" s="67">
        <v>123.642</v>
      </c>
      <c r="L145" s="67">
        <v>96.704999999999998</v>
      </c>
      <c r="M145" s="67">
        <v>89.459000000000003</v>
      </c>
    </row>
    <row r="146" spans="2:13">
      <c r="B146" s="50">
        <v>41518</v>
      </c>
      <c r="C146" s="68">
        <v>75.988796039999983</v>
      </c>
      <c r="D146" s="68">
        <v>35.67347294999999</v>
      </c>
      <c r="E146" s="69">
        <v>29.581306239999996</v>
      </c>
      <c r="F146" s="69">
        <v>10.73401685</v>
      </c>
      <c r="G146" s="51">
        <f t="shared" si="10"/>
        <v>0.11557013350849998</v>
      </c>
      <c r="H146" s="50">
        <v>41518</v>
      </c>
      <c r="I146" s="67">
        <f t="shared" si="9"/>
        <v>348.58300000000003</v>
      </c>
      <c r="J146" s="67">
        <v>36.921999999999997</v>
      </c>
      <c r="K146" s="67">
        <v>124.14700000000001</v>
      </c>
      <c r="L146" s="67">
        <v>97.492000000000004</v>
      </c>
      <c r="M146" s="67">
        <v>90.022000000000006</v>
      </c>
    </row>
    <row r="147" spans="2:13">
      <c r="B147" s="50">
        <v>41548</v>
      </c>
      <c r="C147" s="68">
        <v>73.076749379999995</v>
      </c>
      <c r="D147" s="68">
        <v>36.843729619999998</v>
      </c>
      <c r="E147" s="69">
        <v>26.775904139999998</v>
      </c>
      <c r="F147" s="69">
        <v>9.4571156200000015</v>
      </c>
      <c r="G147" s="51">
        <f t="shared" si="10"/>
        <v>1.0240162964085142E-2</v>
      </c>
      <c r="H147" s="50">
        <v>41548</v>
      </c>
      <c r="I147" s="67">
        <f t="shared" si="9"/>
        <v>350.77600000000001</v>
      </c>
      <c r="J147" s="67">
        <v>37.137</v>
      </c>
      <c r="K147" s="67">
        <v>124.949</v>
      </c>
      <c r="L147" s="67">
        <v>98.18</v>
      </c>
      <c r="M147" s="67">
        <v>90.51</v>
      </c>
    </row>
    <row r="148" spans="2:13">
      <c r="B148" s="50">
        <v>41579</v>
      </c>
      <c r="C148" s="68">
        <v>86.883019069999975</v>
      </c>
      <c r="D148" s="68">
        <v>44.390358829999997</v>
      </c>
      <c r="E148" s="69">
        <v>30.628255949999993</v>
      </c>
      <c r="F148" s="69">
        <v>11.864404289999998</v>
      </c>
      <c r="G148" s="51">
        <f t="shared" si="10"/>
        <v>0.10825776037653823</v>
      </c>
      <c r="H148" s="50">
        <v>41579</v>
      </c>
      <c r="I148" s="67">
        <f t="shared" si="9"/>
        <v>352.75800000000004</v>
      </c>
      <c r="J148" s="67">
        <v>37.32</v>
      </c>
      <c r="K148" s="67">
        <v>125.553</v>
      </c>
      <c r="L148" s="67">
        <v>98.831000000000003</v>
      </c>
      <c r="M148" s="67">
        <v>91.054000000000002</v>
      </c>
    </row>
    <row r="149" spans="2:13">
      <c r="B149" s="50">
        <v>41609</v>
      </c>
      <c r="C149" s="68">
        <v>84.02555697999999</v>
      </c>
      <c r="D149" s="68">
        <v>41.295030639999993</v>
      </c>
      <c r="E149" s="69">
        <v>29.334798240000001</v>
      </c>
      <c r="F149" s="69">
        <v>13.395728099999999</v>
      </c>
      <c r="G149" s="51">
        <f t="shared" si="10"/>
        <v>0.17440206610025144</v>
      </c>
      <c r="H149" s="50">
        <v>41609</v>
      </c>
      <c r="I149" s="67">
        <f t="shared" si="9"/>
        <v>353.86599999999999</v>
      </c>
      <c r="J149" s="67">
        <v>37.393999999999998</v>
      </c>
      <c r="K149" s="67">
        <v>125.955</v>
      </c>
      <c r="L149" s="67">
        <v>99.248999999999995</v>
      </c>
      <c r="M149" s="67">
        <v>91.268000000000001</v>
      </c>
    </row>
    <row r="150" spans="2:13">
      <c r="B150" s="50">
        <v>41640</v>
      </c>
      <c r="C150" s="68">
        <v>88.213868859999991</v>
      </c>
      <c r="D150" s="68">
        <v>47.711626470000006</v>
      </c>
      <c r="E150" s="69">
        <v>35.133715319999993</v>
      </c>
      <c r="F150" s="69">
        <v>5.3685270699999998</v>
      </c>
      <c r="G150" s="51">
        <f t="shared" si="10"/>
        <v>2.884364932722594E-3</v>
      </c>
      <c r="H150" s="50">
        <v>41640</v>
      </c>
      <c r="I150" s="67">
        <f t="shared" si="9"/>
        <v>356.62100000000004</v>
      </c>
      <c r="J150" s="67">
        <v>37.65</v>
      </c>
      <c r="K150" s="67">
        <v>126.905</v>
      </c>
      <c r="L150" s="67">
        <v>100.139</v>
      </c>
      <c r="M150" s="67">
        <v>91.927000000000007</v>
      </c>
    </row>
    <row r="151" spans="2:13">
      <c r="B151" s="50">
        <v>41671</v>
      </c>
      <c r="C151" s="68">
        <v>72.885294999999985</v>
      </c>
      <c r="D151" s="68">
        <v>38.152584129999987</v>
      </c>
      <c r="E151" s="69">
        <v>29.895717479999995</v>
      </c>
      <c r="F151" s="69">
        <v>4.8369933899999999</v>
      </c>
      <c r="G151" s="51">
        <f t="shared" si="10"/>
        <v>0.10891804654414416</v>
      </c>
      <c r="H151" s="50">
        <v>41671</v>
      </c>
      <c r="I151" s="67">
        <f t="shared" si="9"/>
        <v>359.47199999999998</v>
      </c>
      <c r="J151" s="67">
        <v>37.97</v>
      </c>
      <c r="K151" s="67">
        <v>127.84099999999999</v>
      </c>
      <c r="L151" s="67">
        <v>101.03100000000001</v>
      </c>
      <c r="M151" s="67">
        <v>92.63</v>
      </c>
    </row>
    <row r="152" spans="2:13">
      <c r="B152" s="50">
        <v>41699</v>
      </c>
      <c r="C152" s="68">
        <v>87.233746229999994</v>
      </c>
      <c r="D152" s="68">
        <v>55.465574939999996</v>
      </c>
      <c r="E152" s="69">
        <v>26.630235109999994</v>
      </c>
      <c r="F152" s="69">
        <v>5.1379361799999996</v>
      </c>
      <c r="G152" s="51">
        <f t="shared" si="10"/>
        <v>8.6316025303665223E-2</v>
      </c>
      <c r="H152" s="50">
        <v>41699</v>
      </c>
      <c r="I152" s="67">
        <f t="shared" si="9"/>
        <v>361.875</v>
      </c>
      <c r="J152" s="67">
        <v>38.209000000000003</v>
      </c>
      <c r="K152" s="67">
        <v>128.60400000000001</v>
      </c>
      <c r="L152" s="67">
        <v>101.884</v>
      </c>
      <c r="M152" s="67">
        <v>93.177999999999997</v>
      </c>
    </row>
    <row r="153" spans="2:13">
      <c r="B153" s="50">
        <v>41730</v>
      </c>
      <c r="C153" s="68">
        <v>91.929986189999994</v>
      </c>
      <c r="D153" s="68">
        <v>52.22217972</v>
      </c>
      <c r="E153" s="69">
        <v>25.437491499999997</v>
      </c>
      <c r="F153" s="69">
        <v>14.270314969999999</v>
      </c>
      <c r="G153" s="51">
        <f t="shared" si="10"/>
        <v>6.7376846691711068E-2</v>
      </c>
      <c r="H153" s="50">
        <v>41730</v>
      </c>
      <c r="I153" s="67">
        <f t="shared" si="9"/>
        <v>364.05200000000002</v>
      </c>
      <c r="J153" s="67">
        <v>38.387</v>
      </c>
      <c r="K153" s="67">
        <v>129.33000000000001</v>
      </c>
      <c r="L153" s="67">
        <v>102.596</v>
      </c>
      <c r="M153" s="67">
        <v>93.739000000000004</v>
      </c>
    </row>
    <row r="154" spans="2:13">
      <c r="B154" s="50">
        <v>41760</v>
      </c>
      <c r="C154" s="68">
        <v>86.516464879999987</v>
      </c>
      <c r="D154" s="68">
        <v>35.372045129999997</v>
      </c>
      <c r="E154" s="69">
        <v>41.92826045999999</v>
      </c>
      <c r="F154" s="69">
        <v>9.2161592900000002</v>
      </c>
      <c r="G154" s="51">
        <f t="shared" si="10"/>
        <v>0.22139466897327087</v>
      </c>
      <c r="H154" s="50">
        <v>41760</v>
      </c>
      <c r="I154" s="67">
        <f t="shared" si="9"/>
        <v>366.303</v>
      </c>
      <c r="J154" s="67">
        <v>38.6</v>
      </c>
      <c r="K154" s="67">
        <v>129.92099999999999</v>
      </c>
      <c r="L154" s="67">
        <v>103.43</v>
      </c>
      <c r="M154" s="67">
        <v>94.352000000000004</v>
      </c>
    </row>
    <row r="155" spans="2:13">
      <c r="B155" s="50">
        <v>41791</v>
      </c>
      <c r="C155" s="68">
        <v>74.484647499999994</v>
      </c>
      <c r="D155" s="68">
        <v>35.851716189999991</v>
      </c>
      <c r="E155" s="69">
        <v>28.12363534</v>
      </c>
      <c r="F155" s="69">
        <v>10.50929597</v>
      </c>
      <c r="G155" s="51">
        <f t="shared" si="10"/>
        <v>1.320076888450572E-2</v>
      </c>
      <c r="H155" s="50">
        <v>41791</v>
      </c>
      <c r="I155" s="67">
        <f t="shared" si="9"/>
        <v>368.33199999999999</v>
      </c>
      <c r="J155" s="67">
        <v>38.743000000000002</v>
      </c>
      <c r="K155" s="67">
        <v>130.59100000000001</v>
      </c>
      <c r="L155" s="67">
        <v>104.13200000000001</v>
      </c>
      <c r="M155" s="67">
        <v>94.866</v>
      </c>
    </row>
    <row r="156" spans="2:13">
      <c r="B156" s="50">
        <v>41821</v>
      </c>
      <c r="C156" s="68">
        <v>80.816197679999988</v>
      </c>
      <c r="D156" s="68">
        <v>37.404412339999993</v>
      </c>
      <c r="E156" s="69">
        <v>33.715784020000001</v>
      </c>
      <c r="F156" s="69">
        <v>9.6960013199999988</v>
      </c>
      <c r="G156" s="51">
        <f t="shared" si="10"/>
        <v>8.6492015074504325E-2</v>
      </c>
      <c r="H156" s="50">
        <v>41821</v>
      </c>
      <c r="I156" s="67">
        <f t="shared" si="9"/>
        <v>371.29200000000003</v>
      </c>
      <c r="J156" s="67">
        <v>39.07</v>
      </c>
      <c r="K156" s="67">
        <v>131.56299999999999</v>
      </c>
      <c r="L156" s="67">
        <v>105.045</v>
      </c>
      <c r="M156" s="67">
        <v>95.614000000000004</v>
      </c>
    </row>
    <row r="157" spans="2:13">
      <c r="B157" s="50">
        <v>41852</v>
      </c>
      <c r="C157" s="68">
        <v>74.620618489999998</v>
      </c>
      <c r="D157" s="68">
        <v>38.014518079999995</v>
      </c>
      <c r="E157" s="69">
        <v>28.468080859999993</v>
      </c>
      <c r="F157" s="69">
        <v>8.138019550000001</v>
      </c>
      <c r="G157" s="51">
        <f t="shared" si="10"/>
        <v>5.7405354937561492E-2</v>
      </c>
      <c r="H157" s="50">
        <v>41852</v>
      </c>
      <c r="I157" s="67">
        <f t="shared" si="9"/>
        <v>374.36899999999997</v>
      </c>
      <c r="J157" s="67">
        <v>39.47</v>
      </c>
      <c r="K157" s="67">
        <v>132.69499999999999</v>
      </c>
      <c r="L157" s="67">
        <v>105.992</v>
      </c>
      <c r="M157" s="67">
        <v>96.212000000000003</v>
      </c>
    </row>
    <row r="158" spans="2:13">
      <c r="B158" s="50">
        <v>41883</v>
      </c>
      <c r="C158" s="68">
        <v>74.519430819999997</v>
      </c>
      <c r="D158" s="68">
        <v>37.951129239999993</v>
      </c>
      <c r="E158" s="69">
        <v>27.208692089999996</v>
      </c>
      <c r="F158" s="69">
        <v>9.3596094900000004</v>
      </c>
      <c r="G158" s="51">
        <f t="shared" si="10"/>
        <v>-1.9336603507002836E-2</v>
      </c>
      <c r="H158" s="50">
        <v>41883</v>
      </c>
      <c r="I158" s="67">
        <f t="shared" si="9"/>
        <v>377.01799999999997</v>
      </c>
      <c r="J158" s="67">
        <v>39.795999999999999</v>
      </c>
      <c r="K158" s="67">
        <v>133.51400000000001</v>
      </c>
      <c r="L158" s="67">
        <v>106.88800000000001</v>
      </c>
      <c r="M158" s="67">
        <v>96.82</v>
      </c>
    </row>
    <row r="159" spans="2:13">
      <c r="B159" s="50">
        <v>41913</v>
      </c>
      <c r="C159" s="68">
        <v>88.255812629999994</v>
      </c>
      <c r="D159" s="68">
        <v>41.501410409999998</v>
      </c>
      <c r="E159" s="69">
        <v>36.93621478</v>
      </c>
      <c r="F159" s="69">
        <v>9.8181874399999991</v>
      </c>
      <c r="G159" s="51">
        <f t="shared" si="10"/>
        <v>0.20771399082174113</v>
      </c>
      <c r="H159" s="50">
        <v>41913</v>
      </c>
      <c r="I159" s="67">
        <f t="shared" si="9"/>
        <v>379.45400000000001</v>
      </c>
      <c r="J159" s="67">
        <v>40.026000000000003</v>
      </c>
      <c r="K159" s="67">
        <v>134.47399999999999</v>
      </c>
      <c r="L159" s="67">
        <v>107.64700000000001</v>
      </c>
      <c r="M159" s="67">
        <v>97.307000000000002</v>
      </c>
    </row>
    <row r="160" spans="2:13">
      <c r="B160" s="50">
        <v>41944</v>
      </c>
      <c r="C160" s="68">
        <v>80.48287474</v>
      </c>
      <c r="D160" s="68">
        <v>40.386235159999998</v>
      </c>
      <c r="E160" s="69">
        <v>31.058520309999992</v>
      </c>
      <c r="F160" s="69">
        <v>9.038119270000001</v>
      </c>
      <c r="G160" s="51">
        <f t="shared" si="10"/>
        <v>-7.3663926489979659E-2</v>
      </c>
      <c r="H160" s="50">
        <v>41944</v>
      </c>
      <c r="I160" s="67">
        <f t="shared" si="9"/>
        <v>381.76299999999998</v>
      </c>
      <c r="J160" s="67">
        <v>40.314</v>
      </c>
      <c r="K160" s="67">
        <v>135.27199999999999</v>
      </c>
      <c r="L160" s="67">
        <v>108.42</v>
      </c>
      <c r="M160" s="67">
        <v>97.757000000000005</v>
      </c>
    </row>
    <row r="161" spans="2:13">
      <c r="B161" s="50">
        <v>41974</v>
      </c>
      <c r="C161" s="68">
        <v>86.693008259999985</v>
      </c>
      <c r="D161" s="68">
        <v>44.16895813</v>
      </c>
      <c r="E161" s="69">
        <v>30.727732409999998</v>
      </c>
      <c r="F161" s="69">
        <v>11.796317720000001</v>
      </c>
      <c r="G161" s="51">
        <f t="shared" si="10"/>
        <v>3.1745713755100935E-2</v>
      </c>
      <c r="H161" s="50">
        <v>41974</v>
      </c>
      <c r="I161" s="67">
        <f t="shared" si="9"/>
        <v>382.91699999999997</v>
      </c>
      <c r="J161" s="67">
        <v>40.472999999999999</v>
      </c>
      <c r="K161" s="67">
        <v>135.636</v>
      </c>
      <c r="L161" s="67">
        <v>108.721</v>
      </c>
      <c r="M161" s="67">
        <v>98.087000000000003</v>
      </c>
    </row>
    <row r="162" spans="2:13">
      <c r="B162" s="50">
        <v>42005</v>
      </c>
      <c r="C162" s="68">
        <v>92.136249459999988</v>
      </c>
      <c r="D162" s="68">
        <v>52.413622950000004</v>
      </c>
      <c r="E162" s="69">
        <v>34.279267320000002</v>
      </c>
      <c r="F162" s="69">
        <v>5.4433591899999998</v>
      </c>
      <c r="G162" s="51">
        <f t="shared" si="10"/>
        <v>4.4464443637825424E-2</v>
      </c>
      <c r="H162" s="50">
        <v>42005</v>
      </c>
      <c r="I162" s="67">
        <f t="shared" si="9"/>
        <v>388.24700000000001</v>
      </c>
      <c r="J162" s="67">
        <v>40.786999999999999</v>
      </c>
      <c r="K162" s="67">
        <v>137.81800000000001</v>
      </c>
      <c r="L162" s="67">
        <v>110.048</v>
      </c>
      <c r="M162" s="67">
        <v>99.593999999999994</v>
      </c>
    </row>
    <row r="163" spans="2:13">
      <c r="B163" s="50">
        <v>42036</v>
      </c>
      <c r="C163" s="68">
        <v>69.955107049999995</v>
      </c>
      <c r="D163" s="68">
        <v>38.696624699999994</v>
      </c>
      <c r="E163" s="69">
        <v>25.216233869999996</v>
      </c>
      <c r="F163" s="69">
        <v>6.0422484800000005</v>
      </c>
      <c r="G163" s="51">
        <f t="shared" si="10"/>
        <v>-4.0202731566086003E-2</v>
      </c>
      <c r="H163" s="50">
        <v>42036</v>
      </c>
      <c r="I163" s="67">
        <f t="shared" si="9"/>
        <v>393.23399999999998</v>
      </c>
      <c r="J163" s="67">
        <v>41.341000000000001</v>
      </c>
      <c r="K163" s="67">
        <v>139.43199999999999</v>
      </c>
      <c r="L163" s="67">
        <v>111.66500000000001</v>
      </c>
      <c r="M163" s="67">
        <v>100.79600000000001</v>
      </c>
    </row>
    <row r="164" spans="2:13">
      <c r="B164" s="50">
        <v>42064</v>
      </c>
      <c r="C164" s="68">
        <v>80.148684289999977</v>
      </c>
      <c r="D164" s="68">
        <v>48.449012479999993</v>
      </c>
      <c r="E164" s="69">
        <v>26.449453559999995</v>
      </c>
      <c r="F164" s="69">
        <v>5.2502182500000014</v>
      </c>
      <c r="G164" s="51">
        <f t="shared" si="10"/>
        <v>-8.1219278618615998E-2</v>
      </c>
      <c r="H164" s="50">
        <v>42064</v>
      </c>
      <c r="I164" s="67">
        <f t="shared" si="9"/>
        <v>397.27199999999999</v>
      </c>
      <c r="J164" s="67">
        <v>41.761000000000003</v>
      </c>
      <c r="K164" s="67">
        <v>140.71100000000001</v>
      </c>
      <c r="L164" s="67">
        <v>113.06399999999999</v>
      </c>
      <c r="M164" s="67">
        <v>101.736</v>
      </c>
    </row>
    <row r="165" spans="2:13">
      <c r="B165" s="50">
        <v>42095</v>
      </c>
      <c r="C165" s="68">
        <v>100.73266149999999</v>
      </c>
      <c r="D165" s="68">
        <v>53.690817620000004</v>
      </c>
      <c r="E165" s="69">
        <v>32.319210759999997</v>
      </c>
      <c r="F165" s="69">
        <v>14.722633120000001</v>
      </c>
      <c r="G165" s="51">
        <f t="shared" si="10"/>
        <v>9.5754124141895547E-2</v>
      </c>
      <c r="H165" s="50">
        <v>42095</v>
      </c>
      <c r="I165" s="67">
        <f t="shared" si="9"/>
        <v>401.37700000000001</v>
      </c>
      <c r="J165" s="67">
        <v>42.25</v>
      </c>
      <c r="K165" s="67">
        <v>141.785</v>
      </c>
      <c r="L165" s="67">
        <v>114.508</v>
      </c>
      <c r="M165" s="67">
        <v>102.834</v>
      </c>
    </row>
    <row r="166" spans="2:13">
      <c r="B166" s="50">
        <v>42125</v>
      </c>
      <c r="C166" s="68">
        <v>70.75780005</v>
      </c>
      <c r="D166" s="68">
        <v>32.833341990000001</v>
      </c>
      <c r="E166" s="69">
        <v>29.231148109999999</v>
      </c>
      <c r="F166" s="69">
        <v>8.6933099499999997</v>
      </c>
      <c r="G166" s="51">
        <f t="shared" si="10"/>
        <v>-0.18214642556023941</v>
      </c>
      <c r="H166" s="50">
        <v>42125</v>
      </c>
      <c r="I166" s="67">
        <f t="shared" si="9"/>
        <v>404.96500000000003</v>
      </c>
      <c r="J166" s="67">
        <v>42.625</v>
      </c>
      <c r="K166" s="67">
        <v>142.85599999999999</v>
      </c>
      <c r="L166" s="67">
        <v>115.72499999999999</v>
      </c>
      <c r="M166" s="67">
        <v>103.759</v>
      </c>
    </row>
    <row r="167" spans="2:13">
      <c r="B167" s="50">
        <v>42156</v>
      </c>
      <c r="C167" s="68">
        <v>76.238128039999992</v>
      </c>
      <c r="D167" s="68">
        <v>34.668074279999992</v>
      </c>
      <c r="E167" s="69">
        <v>31.805462559999999</v>
      </c>
      <c r="F167" s="69">
        <v>9.7645911999999999</v>
      </c>
      <c r="G167" s="51">
        <f t="shared" si="10"/>
        <v>2.3541502831170735E-2</v>
      </c>
      <c r="H167" s="50">
        <v>42156</v>
      </c>
      <c r="I167" s="67">
        <f t="shared" ref="I167:I230" si="11">SUM(J167:M167)</f>
        <v>407.26500000000004</v>
      </c>
      <c r="J167" s="67">
        <v>42.938000000000002</v>
      </c>
      <c r="K167" s="67">
        <v>143.648</v>
      </c>
      <c r="L167" s="67">
        <v>116.36</v>
      </c>
      <c r="M167" s="67">
        <v>104.319</v>
      </c>
    </row>
    <row r="168" spans="2:13">
      <c r="B168" s="50">
        <v>42186</v>
      </c>
      <c r="C168" s="68">
        <v>77.707445149999998</v>
      </c>
      <c r="D168" s="68">
        <v>36.685377529999997</v>
      </c>
      <c r="E168" s="69">
        <v>30.566097689999999</v>
      </c>
      <c r="F168" s="69">
        <v>10.455969929999998</v>
      </c>
      <c r="G168" s="51">
        <f t="shared" si="10"/>
        <v>-3.8466948696465719E-2</v>
      </c>
      <c r="H168" s="50">
        <v>42186</v>
      </c>
      <c r="I168" s="67">
        <f t="shared" si="11"/>
        <v>410.09699999999998</v>
      </c>
      <c r="J168" s="67">
        <v>43.31</v>
      </c>
      <c r="K168" s="67">
        <v>144.52099999999999</v>
      </c>
      <c r="L168" s="67">
        <v>117.262</v>
      </c>
      <c r="M168" s="67">
        <v>105.004</v>
      </c>
    </row>
    <row r="169" spans="2:13">
      <c r="B169" s="50">
        <v>42217</v>
      </c>
      <c r="C169" s="68">
        <v>81.886228729999999</v>
      </c>
      <c r="D169" s="68">
        <v>38.27694257000001</v>
      </c>
      <c r="E169" s="69">
        <v>34.229785730000003</v>
      </c>
      <c r="F169" s="69">
        <v>9.379500430000002</v>
      </c>
      <c r="G169" s="51">
        <f t="shared" si="10"/>
        <v>9.7367328052549995E-2</v>
      </c>
      <c r="H169" s="50">
        <v>42217</v>
      </c>
      <c r="I169" s="67">
        <f t="shared" si="11"/>
        <v>413.46999999999997</v>
      </c>
      <c r="J169" s="67">
        <v>43.819000000000003</v>
      </c>
      <c r="K169" s="67">
        <v>145.56399999999999</v>
      </c>
      <c r="L169" s="67">
        <v>118.364</v>
      </c>
      <c r="M169" s="67">
        <v>105.723</v>
      </c>
    </row>
    <row r="170" spans="2:13">
      <c r="B170" s="50">
        <v>42248</v>
      </c>
      <c r="C170" s="68">
        <v>84.324205989999982</v>
      </c>
      <c r="D170" s="68">
        <v>39.325465799999996</v>
      </c>
      <c r="E170" s="69">
        <v>35.472060679999998</v>
      </c>
      <c r="F170" s="69">
        <v>9.526679510000001</v>
      </c>
      <c r="G170" s="51">
        <f t="shared" si="10"/>
        <v>0.13157340390432126</v>
      </c>
      <c r="H170" s="50">
        <v>42248</v>
      </c>
      <c r="I170" s="67">
        <f t="shared" si="11"/>
        <v>416.34299999999996</v>
      </c>
      <c r="J170" s="67">
        <v>44.133000000000003</v>
      </c>
      <c r="K170" s="67">
        <v>146.39400000000001</v>
      </c>
      <c r="L170" s="67">
        <v>119.377</v>
      </c>
      <c r="M170" s="67">
        <v>106.43899999999999</v>
      </c>
    </row>
    <row r="171" spans="2:13">
      <c r="B171" s="50">
        <v>42278</v>
      </c>
      <c r="C171" s="68">
        <v>81.58819192</v>
      </c>
      <c r="D171" s="68">
        <v>40.573602679999993</v>
      </c>
      <c r="E171" s="69">
        <v>30.967564620000001</v>
      </c>
      <c r="F171" s="69">
        <v>10.047024619999998</v>
      </c>
      <c r="G171" s="51">
        <f t="shared" si="10"/>
        <v>-7.554879969156314E-2</v>
      </c>
      <c r="H171" s="50">
        <v>42278</v>
      </c>
      <c r="I171" s="67">
        <f t="shared" si="11"/>
        <v>419.02</v>
      </c>
      <c r="J171" s="67">
        <v>43.97</v>
      </c>
      <c r="K171" s="67">
        <v>147.14699999999999</v>
      </c>
      <c r="L171" s="67">
        <v>120.337</v>
      </c>
      <c r="M171" s="67">
        <v>107.566</v>
      </c>
    </row>
    <row r="172" spans="2:13">
      <c r="B172" s="50">
        <v>42309</v>
      </c>
      <c r="C172" s="68">
        <v>82.988517529999996</v>
      </c>
      <c r="D172" s="68">
        <v>41.175269560000004</v>
      </c>
      <c r="E172" s="69">
        <v>32.339426590000002</v>
      </c>
      <c r="F172" s="69">
        <v>9.4738213800000004</v>
      </c>
      <c r="G172" s="51">
        <f t="shared" si="10"/>
        <v>3.1132620425083912E-2</v>
      </c>
      <c r="H172" s="50">
        <v>42309</v>
      </c>
      <c r="I172" s="67">
        <f t="shared" si="11"/>
        <v>422.15600000000001</v>
      </c>
      <c r="J172" s="67">
        <v>44.91</v>
      </c>
      <c r="K172" s="67">
        <v>147.93700000000001</v>
      </c>
      <c r="L172" s="67">
        <v>121.22799999999999</v>
      </c>
      <c r="M172" s="67">
        <v>108.081</v>
      </c>
    </row>
    <row r="173" spans="2:13">
      <c r="B173" s="50">
        <v>42339</v>
      </c>
      <c r="C173" s="68">
        <v>92.30241328000001</v>
      </c>
      <c r="D173" s="68">
        <v>44.151035319999998</v>
      </c>
      <c r="E173" s="69">
        <v>35.238125650000001</v>
      </c>
      <c r="F173" s="69">
        <v>12.913252310000003</v>
      </c>
      <c r="G173" s="51">
        <f t="shared" si="10"/>
        <v>6.4704237776325835E-2</v>
      </c>
      <c r="H173" s="50">
        <v>42339</v>
      </c>
      <c r="I173" s="67">
        <f t="shared" si="11"/>
        <v>424.19299999999998</v>
      </c>
      <c r="J173" s="67">
        <v>45.182000000000002</v>
      </c>
      <c r="K173" s="67">
        <v>148.54</v>
      </c>
      <c r="L173" s="67">
        <v>121.999</v>
      </c>
      <c r="M173" s="67">
        <v>108.47199999999999</v>
      </c>
    </row>
    <row r="174" spans="2:13">
      <c r="B174" s="50">
        <v>42370</v>
      </c>
      <c r="C174" s="68">
        <v>97.671092979999983</v>
      </c>
      <c r="D174" s="68">
        <v>52.392984779999999</v>
      </c>
      <c r="E174" s="69">
        <v>40.594651839999997</v>
      </c>
      <c r="F174" s="69">
        <v>4.6834563600000001</v>
      </c>
      <c r="G174" s="51">
        <f t="shared" si="10"/>
        <v>6.0072377076764827E-2</v>
      </c>
      <c r="H174" s="50">
        <v>42370</v>
      </c>
      <c r="I174" s="67">
        <f t="shared" si="11"/>
        <v>428.15099999999995</v>
      </c>
      <c r="J174" s="67">
        <v>45.817999999999998</v>
      </c>
      <c r="K174" s="67">
        <v>149.733</v>
      </c>
      <c r="L174" s="67">
        <v>123.337</v>
      </c>
      <c r="M174" s="67">
        <v>109.26300000000001</v>
      </c>
    </row>
    <row r="175" spans="2:13">
      <c r="B175" s="50">
        <v>42401</v>
      </c>
      <c r="C175" s="68">
        <v>75.84991835000001</v>
      </c>
      <c r="D175" s="68">
        <v>42.15401756</v>
      </c>
      <c r="E175" s="69">
        <v>28.783516140000007</v>
      </c>
      <c r="F175" s="69">
        <v>4.9123846499999999</v>
      </c>
      <c r="G175" s="51">
        <f t="shared" si="10"/>
        <v>8.426563189713554E-2</v>
      </c>
      <c r="H175" s="50">
        <v>42401</v>
      </c>
      <c r="I175" s="67">
        <f t="shared" si="11"/>
        <v>431.76499999999999</v>
      </c>
      <c r="J175" s="67">
        <v>46.442999999999998</v>
      </c>
      <c r="K175" s="67">
        <v>150.732</v>
      </c>
      <c r="L175" s="67">
        <v>124.565</v>
      </c>
      <c r="M175" s="67">
        <v>110.02500000000001</v>
      </c>
    </row>
    <row r="176" spans="2:13">
      <c r="B176" s="50">
        <v>42430</v>
      </c>
      <c r="C176" s="68">
        <v>101.11724667</v>
      </c>
      <c r="D176" s="68">
        <v>64.732680149999993</v>
      </c>
      <c r="E176" s="69">
        <v>30.56895123</v>
      </c>
      <c r="F176" s="69">
        <v>5.8156152899999984</v>
      </c>
      <c r="G176" s="51">
        <f t="shared" si="10"/>
        <v>0.26162079347591027</v>
      </c>
      <c r="H176" s="50">
        <v>42430</v>
      </c>
      <c r="I176" s="67">
        <f t="shared" si="11"/>
        <v>435.87099999999998</v>
      </c>
      <c r="J176" s="67">
        <v>47.078000000000003</v>
      </c>
      <c r="K176" s="67">
        <v>152.18100000000001</v>
      </c>
      <c r="L176" s="67">
        <v>125.934</v>
      </c>
      <c r="M176" s="67">
        <v>110.678</v>
      </c>
    </row>
    <row r="177" spans="2:13">
      <c r="B177" s="50">
        <v>42461</v>
      </c>
      <c r="C177" s="68">
        <v>100.97993658999999</v>
      </c>
      <c r="D177" s="68">
        <v>56.411213309999994</v>
      </c>
      <c r="E177" s="69">
        <v>29.25797219</v>
      </c>
      <c r="F177" s="69">
        <v>15.31075109</v>
      </c>
      <c r="G177" s="51">
        <f t="shared" si="10"/>
        <v>2.4547657762423736E-3</v>
      </c>
      <c r="H177" s="50">
        <v>42461</v>
      </c>
      <c r="I177" s="67">
        <f t="shared" si="11"/>
        <v>439.80100000000004</v>
      </c>
      <c r="J177" s="67">
        <v>47.682000000000002</v>
      </c>
      <c r="K177" s="67">
        <v>153.23099999999999</v>
      </c>
      <c r="L177" s="67">
        <v>127.096</v>
      </c>
      <c r="M177" s="67">
        <v>111.792</v>
      </c>
    </row>
    <row r="178" spans="2:13">
      <c r="B178" s="50">
        <v>42491</v>
      </c>
      <c r="C178" s="68">
        <v>100.47567844</v>
      </c>
      <c r="D178" s="68">
        <v>60.361732029999999</v>
      </c>
      <c r="E178" s="69">
        <v>29.831381580000002</v>
      </c>
      <c r="F178" s="69">
        <v>10.28256483</v>
      </c>
      <c r="G178" s="51">
        <f t="shared" si="10"/>
        <v>0.41999438039340231</v>
      </c>
      <c r="H178" s="50">
        <v>42491</v>
      </c>
      <c r="I178" s="67">
        <f t="shared" si="11"/>
        <v>442.01800000000003</v>
      </c>
      <c r="J178" s="67">
        <v>47.966000000000001</v>
      </c>
      <c r="K178" s="67">
        <v>153.76900000000001</v>
      </c>
      <c r="L178" s="67">
        <v>127.86</v>
      </c>
      <c r="M178" s="67">
        <v>112.423</v>
      </c>
    </row>
    <row r="179" spans="2:13">
      <c r="B179" s="50">
        <v>42522</v>
      </c>
      <c r="C179" s="68">
        <v>80.037058220000006</v>
      </c>
      <c r="D179" s="68">
        <v>39.229097219999993</v>
      </c>
      <c r="E179" s="69">
        <v>31.750161680000005</v>
      </c>
      <c r="F179" s="69">
        <v>9.0577993200000009</v>
      </c>
      <c r="G179" s="51">
        <f t="shared" ref="G179:G242" si="12">+C179/C167-1</f>
        <v>4.9829793538566758E-2</v>
      </c>
      <c r="H179" s="50">
        <v>42522</v>
      </c>
      <c r="I179" s="67">
        <f t="shared" si="11"/>
        <v>444.68400000000003</v>
      </c>
      <c r="J179" s="67">
        <v>48.317999999999998</v>
      </c>
      <c r="K179" s="67">
        <v>154.494</v>
      </c>
      <c r="L179" s="67">
        <v>128.71100000000001</v>
      </c>
      <c r="M179" s="67">
        <v>113.161</v>
      </c>
    </row>
    <row r="180" spans="2:13">
      <c r="B180" s="50">
        <v>42552</v>
      </c>
      <c r="C180" s="68">
        <v>88.846115529999992</v>
      </c>
      <c r="D180" s="68">
        <v>42.304251100000002</v>
      </c>
      <c r="E180" s="69">
        <v>36.804242009999996</v>
      </c>
      <c r="F180" s="69">
        <v>9.7376224199999992</v>
      </c>
      <c r="G180" s="51">
        <f t="shared" si="12"/>
        <v>0.14334109631964909</v>
      </c>
      <c r="H180" s="50">
        <v>42552</v>
      </c>
      <c r="I180" s="67">
        <f t="shared" si="11"/>
        <v>447.24700000000001</v>
      </c>
      <c r="J180" s="67">
        <v>48.606999999999999</v>
      </c>
      <c r="K180" s="67">
        <v>155.17400000000001</v>
      </c>
      <c r="L180" s="67">
        <v>129.56299999999999</v>
      </c>
      <c r="M180" s="67">
        <v>113.90300000000001</v>
      </c>
    </row>
    <row r="181" spans="2:13">
      <c r="B181" s="50">
        <v>42583</v>
      </c>
      <c r="C181" s="68">
        <v>87.210252069999981</v>
      </c>
      <c r="D181" s="68">
        <v>43.942729319999998</v>
      </c>
      <c r="E181" s="69">
        <v>33.015561069999997</v>
      </c>
      <c r="F181" s="69">
        <v>10.251961680000001</v>
      </c>
      <c r="G181" s="51">
        <f t="shared" si="12"/>
        <v>6.5017322479884454E-2</v>
      </c>
      <c r="H181" s="50">
        <v>42583</v>
      </c>
      <c r="I181" s="67">
        <f t="shared" si="11"/>
        <v>449.964</v>
      </c>
      <c r="J181" s="67">
        <v>48.911000000000001</v>
      </c>
      <c r="K181" s="67">
        <v>155.83799999999999</v>
      </c>
      <c r="L181" s="67">
        <v>130.51499999999999</v>
      </c>
      <c r="M181" s="67">
        <v>114.7</v>
      </c>
    </row>
    <row r="182" spans="2:13">
      <c r="B182" s="50">
        <v>42614</v>
      </c>
      <c r="C182" s="68">
        <v>86.810863470000001</v>
      </c>
      <c r="D182" s="68">
        <v>43.430287989999989</v>
      </c>
      <c r="E182" s="69">
        <v>33.030095860000003</v>
      </c>
      <c r="F182" s="69">
        <v>10.350479620000002</v>
      </c>
      <c r="G182" s="51">
        <f t="shared" si="12"/>
        <v>2.9489248677834201E-2</v>
      </c>
      <c r="H182" s="50">
        <v>42614</v>
      </c>
      <c r="I182" s="67">
        <f t="shared" si="11"/>
        <v>453.39100000000002</v>
      </c>
      <c r="J182" s="67">
        <v>49.317999999999998</v>
      </c>
      <c r="K182" s="67">
        <v>156.86600000000001</v>
      </c>
      <c r="L182" s="67">
        <v>131.63300000000001</v>
      </c>
      <c r="M182" s="67">
        <v>115.574</v>
      </c>
    </row>
    <row r="183" spans="2:13">
      <c r="B183" s="50">
        <v>42644</v>
      </c>
      <c r="C183" s="68">
        <v>84.099637849999993</v>
      </c>
      <c r="D183" s="68">
        <v>41.816752440000002</v>
      </c>
      <c r="E183" s="69">
        <v>32.950918339999994</v>
      </c>
      <c r="F183" s="69">
        <v>9.331967070000001</v>
      </c>
      <c r="G183" s="51">
        <f t="shared" si="12"/>
        <v>3.0781978015428368E-2</v>
      </c>
      <c r="H183" s="50">
        <v>42644</v>
      </c>
      <c r="I183" s="67">
        <f t="shared" si="11"/>
        <v>457.05900000000003</v>
      </c>
      <c r="J183" s="67">
        <v>49.744999999999997</v>
      </c>
      <c r="K183" s="67">
        <v>157.96299999999999</v>
      </c>
      <c r="L183" s="67">
        <v>132.93600000000001</v>
      </c>
      <c r="M183" s="67">
        <v>116.41500000000001</v>
      </c>
    </row>
    <row r="184" spans="2:13">
      <c r="B184" s="50">
        <v>42675</v>
      </c>
      <c r="C184" s="68">
        <v>91.352817669999993</v>
      </c>
      <c r="D184" s="68">
        <v>44.164902860000005</v>
      </c>
      <c r="E184" s="69">
        <v>37.471423270000003</v>
      </c>
      <c r="F184" s="69">
        <v>9.7164915399999998</v>
      </c>
      <c r="G184" s="51">
        <f t="shared" si="12"/>
        <v>0.1007886438865031</v>
      </c>
      <c r="H184" s="50">
        <v>42675</v>
      </c>
      <c r="I184" s="67">
        <f t="shared" si="11"/>
        <v>459.03399999999999</v>
      </c>
      <c r="J184" s="67">
        <v>49.936999999999998</v>
      </c>
      <c r="K184" s="67">
        <v>158.59800000000001</v>
      </c>
      <c r="L184" s="67">
        <v>133.661</v>
      </c>
      <c r="M184" s="67">
        <v>116.83799999999999</v>
      </c>
    </row>
    <row r="185" spans="2:13">
      <c r="B185" s="50">
        <v>42705</v>
      </c>
      <c r="C185" s="68">
        <v>89.392936270000007</v>
      </c>
      <c r="D185" s="68">
        <v>45.447359349999999</v>
      </c>
      <c r="E185" s="69">
        <v>34.545472869999998</v>
      </c>
      <c r="F185" s="69">
        <v>9.4001040500000013</v>
      </c>
      <c r="G185" s="51">
        <f t="shared" si="12"/>
        <v>-3.1521136952011086E-2</v>
      </c>
      <c r="H185" s="50">
        <v>42705</v>
      </c>
      <c r="I185" s="67">
        <f t="shared" si="11"/>
        <v>461.49599999999998</v>
      </c>
      <c r="J185" s="67">
        <v>50.232999999999997</v>
      </c>
      <c r="K185" s="67">
        <v>159.334</v>
      </c>
      <c r="L185" s="67">
        <v>134.36799999999999</v>
      </c>
      <c r="M185" s="67">
        <v>117.56100000000001</v>
      </c>
    </row>
    <row r="186" spans="2:13">
      <c r="B186" s="50">
        <v>42736</v>
      </c>
      <c r="C186" s="68">
        <v>104.40557501999999</v>
      </c>
      <c r="D186" s="68">
        <v>54.983493390000007</v>
      </c>
      <c r="E186" s="69">
        <v>44.448411899999996</v>
      </c>
      <c r="F186" s="69">
        <v>4.9736697300000001</v>
      </c>
      <c r="G186" s="51">
        <f t="shared" si="12"/>
        <v>6.8950616139608734E-2</v>
      </c>
      <c r="H186" s="50">
        <v>42736</v>
      </c>
      <c r="I186" s="67">
        <f t="shared" si="11"/>
        <v>465.19200000000001</v>
      </c>
      <c r="J186" s="67">
        <v>50.646000000000001</v>
      </c>
      <c r="K186" s="67">
        <v>160.41800000000001</v>
      </c>
      <c r="L186" s="67">
        <v>135.661</v>
      </c>
      <c r="M186" s="67">
        <v>118.467</v>
      </c>
    </row>
    <row r="187" spans="2:13">
      <c r="B187" s="50">
        <v>42767</v>
      </c>
      <c r="C187" s="68">
        <v>73.346812909999997</v>
      </c>
      <c r="D187" s="68">
        <v>40.882635559999997</v>
      </c>
      <c r="E187" s="69">
        <v>28.813921029999992</v>
      </c>
      <c r="F187" s="69">
        <v>3.6502563200000004</v>
      </c>
      <c r="G187" s="51">
        <f t="shared" si="12"/>
        <v>-3.3000766440508755E-2</v>
      </c>
      <c r="H187" s="50">
        <v>42767</v>
      </c>
      <c r="I187" s="67">
        <f t="shared" si="11"/>
        <v>468.68799999999999</v>
      </c>
      <c r="J187" s="67">
        <v>51.136000000000003</v>
      </c>
      <c r="K187" s="67">
        <v>161.48400000000001</v>
      </c>
      <c r="L187" s="67">
        <v>136.876</v>
      </c>
      <c r="M187" s="67">
        <v>119.19199999999999</v>
      </c>
    </row>
    <row r="188" spans="2:13">
      <c r="B188" s="50">
        <v>42795</v>
      </c>
      <c r="C188" s="68">
        <v>91.215439770000003</v>
      </c>
      <c r="D188" s="68">
        <v>58.040993210000003</v>
      </c>
      <c r="E188" s="69">
        <v>28.871300389999998</v>
      </c>
      <c r="F188" s="69">
        <v>4.3031461699999998</v>
      </c>
      <c r="G188" s="51">
        <f t="shared" si="12"/>
        <v>-9.7924016189987029E-2</v>
      </c>
      <c r="H188" s="50">
        <v>42795</v>
      </c>
      <c r="I188" s="67">
        <f t="shared" si="11"/>
        <v>472.44999999999993</v>
      </c>
      <c r="J188" s="67">
        <v>51.546999999999997</v>
      </c>
      <c r="K188" s="67">
        <v>162.59399999999999</v>
      </c>
      <c r="L188" s="67">
        <v>138.125</v>
      </c>
      <c r="M188" s="67">
        <v>120.184</v>
      </c>
    </row>
    <row r="189" spans="2:13">
      <c r="B189" s="50">
        <v>42826</v>
      </c>
      <c r="C189" s="68">
        <v>92.101728960000003</v>
      </c>
      <c r="D189" s="68">
        <v>47.849558789999996</v>
      </c>
      <c r="E189" s="69">
        <v>31.745491539999996</v>
      </c>
      <c r="F189" s="69">
        <v>12.506678629999998</v>
      </c>
      <c r="G189" s="51">
        <f t="shared" si="12"/>
        <v>-8.792051104218257E-2</v>
      </c>
      <c r="H189" s="50">
        <v>42826</v>
      </c>
      <c r="I189" s="67">
        <f t="shared" si="11"/>
        <v>475.58000000000004</v>
      </c>
      <c r="J189" s="67">
        <v>51.927</v>
      </c>
      <c r="K189" s="67">
        <v>163.48500000000001</v>
      </c>
      <c r="L189" s="67">
        <v>139.256</v>
      </c>
      <c r="M189" s="67">
        <v>120.91200000000001</v>
      </c>
    </row>
    <row r="190" spans="2:13">
      <c r="B190" s="50">
        <v>42856</v>
      </c>
      <c r="C190" s="68">
        <v>80.420410789999991</v>
      </c>
      <c r="D190" s="68">
        <v>36.832539359999998</v>
      </c>
      <c r="E190" s="69">
        <v>32.649163889999997</v>
      </c>
      <c r="F190" s="69">
        <v>10.938707539999999</v>
      </c>
      <c r="G190" s="51">
        <f t="shared" si="12"/>
        <v>-0.19960320707837964</v>
      </c>
      <c r="H190" s="50">
        <v>42856</v>
      </c>
      <c r="I190" s="67">
        <f t="shared" si="11"/>
        <v>479.00299999999999</v>
      </c>
      <c r="J190" s="67">
        <v>52.331000000000003</v>
      </c>
      <c r="K190" s="67">
        <v>164.44399999999999</v>
      </c>
      <c r="L190" s="67">
        <v>140.49799999999999</v>
      </c>
      <c r="M190" s="67">
        <v>121.73</v>
      </c>
    </row>
    <row r="191" spans="2:13">
      <c r="B191" s="50">
        <v>42887</v>
      </c>
      <c r="C191" s="68">
        <v>82.364634399999986</v>
      </c>
      <c r="D191" s="68">
        <v>39.110039059999998</v>
      </c>
      <c r="E191" s="69">
        <v>34.047763859999996</v>
      </c>
      <c r="F191" s="69">
        <v>9.2068314799999982</v>
      </c>
      <c r="G191" s="51">
        <f t="shared" si="12"/>
        <v>2.90812310167885E-2</v>
      </c>
      <c r="H191" s="50">
        <v>42887</v>
      </c>
      <c r="I191" s="67">
        <f t="shared" si="11"/>
        <v>481.66599999999994</v>
      </c>
      <c r="J191" s="67">
        <v>52.65</v>
      </c>
      <c r="K191" s="67">
        <v>165.21899999999999</v>
      </c>
      <c r="L191" s="67">
        <v>141.44499999999999</v>
      </c>
      <c r="M191" s="67">
        <v>122.352</v>
      </c>
    </row>
    <row r="192" spans="2:13">
      <c r="B192" s="50">
        <v>42917</v>
      </c>
      <c r="C192" s="68">
        <v>84.857602909999983</v>
      </c>
      <c r="D192" s="68">
        <v>38.989153639999998</v>
      </c>
      <c r="E192" s="69">
        <v>35.733666769999999</v>
      </c>
      <c r="F192" s="69">
        <v>10.1347825</v>
      </c>
      <c r="G192" s="51">
        <f t="shared" si="12"/>
        <v>-4.4892369195963733E-2</v>
      </c>
      <c r="H192" s="50">
        <v>42917</v>
      </c>
      <c r="I192" s="67">
        <f t="shared" si="11"/>
        <v>484.73699999999997</v>
      </c>
      <c r="J192" s="67">
        <v>53.017000000000003</v>
      </c>
      <c r="K192" s="67">
        <v>166.15199999999999</v>
      </c>
      <c r="L192" s="67">
        <v>142.40199999999999</v>
      </c>
      <c r="M192" s="67">
        <v>123.166</v>
      </c>
    </row>
    <row r="193" spans="2:13">
      <c r="B193" s="50">
        <v>42948</v>
      </c>
      <c r="C193" s="68">
        <v>87.72345353</v>
      </c>
      <c r="D193" s="68">
        <v>41.850837689999999</v>
      </c>
      <c r="E193" s="69">
        <v>35.412845070000003</v>
      </c>
      <c r="F193" s="69">
        <v>10.459770769999999</v>
      </c>
      <c r="G193" s="51">
        <f t="shared" si="12"/>
        <v>5.8846459885024682E-3</v>
      </c>
      <c r="H193" s="50">
        <v>42948</v>
      </c>
      <c r="I193" s="67">
        <f t="shared" si="11"/>
        <v>488.39400000000001</v>
      </c>
      <c r="J193" s="67">
        <v>53.459000000000003</v>
      </c>
      <c r="K193" s="67">
        <v>167.23</v>
      </c>
      <c r="L193" s="67">
        <v>143.71</v>
      </c>
      <c r="M193" s="67">
        <v>123.995</v>
      </c>
    </row>
    <row r="194" spans="2:13">
      <c r="B194" s="50">
        <v>42979</v>
      </c>
      <c r="C194" s="68">
        <v>90.934601880000002</v>
      </c>
      <c r="D194" s="68">
        <v>40.215622720000006</v>
      </c>
      <c r="E194" s="69">
        <v>38.861643530000002</v>
      </c>
      <c r="F194" s="69">
        <v>11.85733563</v>
      </c>
      <c r="G194" s="51">
        <f t="shared" si="12"/>
        <v>4.7502561835766954E-2</v>
      </c>
      <c r="H194" s="50">
        <v>42979</v>
      </c>
      <c r="I194" s="67">
        <f t="shared" si="11"/>
        <v>492.334</v>
      </c>
      <c r="J194" s="67">
        <v>53.893000000000001</v>
      </c>
      <c r="K194" s="67">
        <v>168.428</v>
      </c>
      <c r="L194" s="67">
        <v>145.143</v>
      </c>
      <c r="M194" s="67">
        <v>124.87</v>
      </c>
    </row>
    <row r="195" spans="2:13">
      <c r="B195" s="50">
        <v>43009</v>
      </c>
      <c r="C195" s="68">
        <v>89.574466750000013</v>
      </c>
      <c r="D195" s="68">
        <v>42.11145071</v>
      </c>
      <c r="E195" s="69">
        <v>36.493012329999999</v>
      </c>
      <c r="F195" s="69">
        <v>10.97000371</v>
      </c>
      <c r="G195" s="51">
        <f t="shared" si="12"/>
        <v>6.5099316001394847E-2</v>
      </c>
      <c r="H195" s="50">
        <v>43009</v>
      </c>
      <c r="I195" s="67">
        <f t="shared" si="11"/>
        <v>496.74199999999996</v>
      </c>
      <c r="J195" s="67">
        <v>54.451999999999998</v>
      </c>
      <c r="K195" s="67">
        <v>169.71299999999999</v>
      </c>
      <c r="L195" s="67">
        <v>146.81700000000001</v>
      </c>
      <c r="M195" s="67">
        <v>125.76</v>
      </c>
    </row>
    <row r="196" spans="2:13">
      <c r="B196" s="50">
        <v>43040</v>
      </c>
      <c r="C196" s="68">
        <v>87.200160900000014</v>
      </c>
      <c r="D196" s="68">
        <v>41.037877980000005</v>
      </c>
      <c r="E196" s="69">
        <v>37.092544860000004</v>
      </c>
      <c r="F196" s="69">
        <v>9.0697380600000024</v>
      </c>
      <c r="G196" s="51">
        <f t="shared" si="12"/>
        <v>-4.5457347413200844E-2</v>
      </c>
      <c r="H196" s="50">
        <v>43040</v>
      </c>
      <c r="I196" s="67">
        <f t="shared" si="11"/>
        <v>499.54300000000001</v>
      </c>
      <c r="J196" s="67">
        <v>54.776000000000003</v>
      </c>
      <c r="K196" s="67">
        <v>170.50700000000001</v>
      </c>
      <c r="L196" s="67">
        <v>147.83799999999999</v>
      </c>
      <c r="M196" s="67">
        <v>126.422</v>
      </c>
    </row>
    <row r="197" spans="2:13">
      <c r="B197" s="50">
        <v>43070</v>
      </c>
      <c r="C197" s="68">
        <v>91.190180670000004</v>
      </c>
      <c r="D197" s="68">
        <v>43.315356830000006</v>
      </c>
      <c r="E197" s="69">
        <v>37.537487169999999</v>
      </c>
      <c r="F197" s="69">
        <v>10.337336669999999</v>
      </c>
      <c r="G197" s="51">
        <f t="shared" si="12"/>
        <v>2.0104993470307919E-2</v>
      </c>
      <c r="H197" s="50">
        <v>43070</v>
      </c>
      <c r="I197" s="67">
        <f t="shared" si="11"/>
        <v>502.32600000000002</v>
      </c>
      <c r="J197" s="67">
        <v>55.085000000000001</v>
      </c>
      <c r="K197" s="67">
        <v>171.33500000000001</v>
      </c>
      <c r="L197" s="67">
        <v>148.917</v>
      </c>
      <c r="M197" s="67">
        <v>126.989</v>
      </c>
    </row>
    <row r="198" spans="2:13">
      <c r="B198" s="50">
        <v>43101</v>
      </c>
      <c r="C198" s="68">
        <v>111.11897392</v>
      </c>
      <c r="D198" s="68">
        <v>57.853371630000012</v>
      </c>
      <c r="E198" s="69">
        <v>48.330776059999998</v>
      </c>
      <c r="F198" s="69">
        <v>4.9348262299999996</v>
      </c>
      <c r="G198" s="51">
        <f t="shared" si="12"/>
        <v>6.4301153446202353E-2</v>
      </c>
      <c r="H198" s="50">
        <v>43101</v>
      </c>
      <c r="I198" s="67">
        <f t="shared" si="11"/>
        <v>505.51299999999998</v>
      </c>
      <c r="J198" s="67">
        <v>55.405999999999999</v>
      </c>
      <c r="K198" s="67">
        <v>172.12899999999999</v>
      </c>
      <c r="L198" s="67">
        <v>150.20599999999999</v>
      </c>
      <c r="M198" s="67">
        <v>127.77200000000001</v>
      </c>
    </row>
    <row r="199" spans="2:13">
      <c r="B199" s="50">
        <v>43132</v>
      </c>
      <c r="C199" s="68">
        <v>85.02342895999999</v>
      </c>
      <c r="D199" s="68">
        <v>45.092021959999997</v>
      </c>
      <c r="E199" s="69">
        <v>34.565403139999994</v>
      </c>
      <c r="F199" s="69">
        <v>5.3660038600000011</v>
      </c>
      <c r="G199" s="51">
        <f t="shared" si="12"/>
        <v>0.15919732005707932</v>
      </c>
      <c r="H199" s="50">
        <v>43132</v>
      </c>
      <c r="I199" s="67">
        <f t="shared" si="11"/>
        <v>508.93899999999996</v>
      </c>
      <c r="J199" s="67">
        <v>55.832000000000001</v>
      </c>
      <c r="K199" s="67">
        <v>173.102</v>
      </c>
      <c r="L199" s="67">
        <v>151.41</v>
      </c>
      <c r="M199" s="67">
        <v>128.595</v>
      </c>
    </row>
    <row r="200" spans="2:13">
      <c r="B200" s="50">
        <v>43160</v>
      </c>
      <c r="C200" s="68">
        <v>122.23207221</v>
      </c>
      <c r="D200" s="68">
        <v>80.083817940000003</v>
      </c>
      <c r="E200" s="69">
        <v>36.470575779999997</v>
      </c>
      <c r="F200" s="69">
        <v>5.6776784899999999</v>
      </c>
      <c r="G200" s="51">
        <f t="shared" si="12"/>
        <v>0.34003708712262437</v>
      </c>
      <c r="H200" s="50">
        <v>43160</v>
      </c>
      <c r="I200" s="67">
        <f t="shared" si="11"/>
        <v>512.66700000000003</v>
      </c>
      <c r="J200" s="67">
        <v>56.271000000000001</v>
      </c>
      <c r="K200" s="67">
        <v>174.25700000000001</v>
      </c>
      <c r="L200" s="67">
        <v>152.571</v>
      </c>
      <c r="M200" s="67">
        <v>129.56800000000001</v>
      </c>
    </row>
    <row r="201" spans="2:13">
      <c r="B201" s="50">
        <v>43191</v>
      </c>
      <c r="C201" s="68">
        <v>116.50170425</v>
      </c>
      <c r="D201" s="68">
        <v>57.743503600000004</v>
      </c>
      <c r="E201" s="69">
        <v>34.777811970000002</v>
      </c>
      <c r="F201" s="69">
        <v>23.980388679999997</v>
      </c>
      <c r="G201" s="51">
        <f t="shared" si="12"/>
        <v>0.26492418291731501</v>
      </c>
      <c r="H201" s="50">
        <v>43191</v>
      </c>
      <c r="I201" s="67">
        <f t="shared" si="11"/>
        <v>515.29</v>
      </c>
      <c r="J201" s="67">
        <v>56.576000000000001</v>
      </c>
      <c r="K201" s="67">
        <v>174.90799999999999</v>
      </c>
      <c r="L201" s="67">
        <v>153.49799999999999</v>
      </c>
      <c r="M201" s="67">
        <v>130.30799999999999</v>
      </c>
    </row>
    <row r="202" spans="2:13">
      <c r="B202" s="50">
        <v>43221</v>
      </c>
      <c r="C202" s="68">
        <v>88.610827790000016</v>
      </c>
      <c r="D202" s="68">
        <v>43.351445460000001</v>
      </c>
      <c r="E202" s="69">
        <v>32.791448199999991</v>
      </c>
      <c r="F202" s="69">
        <v>12.46793413</v>
      </c>
      <c r="G202" s="51">
        <f t="shared" si="12"/>
        <v>0.10184500327146395</v>
      </c>
      <c r="H202" s="50">
        <v>43221</v>
      </c>
      <c r="I202" s="67">
        <f t="shared" si="11"/>
        <v>518.16300000000001</v>
      </c>
      <c r="J202" s="67">
        <v>56.92</v>
      </c>
      <c r="K202" s="67">
        <v>175.726</v>
      </c>
      <c r="L202" s="67">
        <v>154.46700000000001</v>
      </c>
      <c r="M202" s="67">
        <v>131.05000000000001</v>
      </c>
    </row>
    <row r="203" spans="2:13">
      <c r="B203" s="50">
        <v>43252</v>
      </c>
      <c r="C203" s="68">
        <v>91.400717159999999</v>
      </c>
      <c r="D203" s="68">
        <v>38.664960720000003</v>
      </c>
      <c r="E203" s="69">
        <v>42.432428719999997</v>
      </c>
      <c r="F203" s="69">
        <v>10.30332772</v>
      </c>
      <c r="G203" s="51">
        <f t="shared" si="12"/>
        <v>0.10970828470040561</v>
      </c>
      <c r="H203" s="50">
        <v>43252</v>
      </c>
      <c r="I203" s="67">
        <f t="shared" si="11"/>
        <v>521.32899999999995</v>
      </c>
      <c r="J203" s="67">
        <v>57.298000000000002</v>
      </c>
      <c r="K203" s="67">
        <v>176.708</v>
      </c>
      <c r="L203" s="67">
        <v>155.40299999999999</v>
      </c>
      <c r="M203" s="67">
        <v>131.91999999999999</v>
      </c>
    </row>
    <row r="204" spans="2:13">
      <c r="B204" s="50">
        <v>43282</v>
      </c>
      <c r="C204" s="68">
        <v>98.968532209999992</v>
      </c>
      <c r="D204" s="68">
        <v>44.716383579999992</v>
      </c>
      <c r="E204" s="69">
        <v>41.606720329999995</v>
      </c>
      <c r="F204" s="69">
        <v>12.645428300000001</v>
      </c>
      <c r="G204" s="51">
        <f t="shared" si="12"/>
        <v>0.16628951108795831</v>
      </c>
      <c r="H204" s="50">
        <v>43282</v>
      </c>
      <c r="I204" s="67">
        <f t="shared" si="11"/>
        <v>524.65700000000004</v>
      </c>
      <c r="J204" s="67">
        <v>57.777000000000001</v>
      </c>
      <c r="K204" s="67">
        <v>177.733</v>
      </c>
      <c r="L204" s="67">
        <v>156.55199999999999</v>
      </c>
      <c r="M204" s="67">
        <v>132.595</v>
      </c>
    </row>
    <row r="205" spans="2:13">
      <c r="B205" s="50">
        <v>43313</v>
      </c>
      <c r="C205" s="68">
        <v>84.808783360000007</v>
      </c>
      <c r="D205" s="68">
        <v>41.759114719999999</v>
      </c>
      <c r="E205" s="69">
        <v>33.297326229999996</v>
      </c>
      <c r="F205" s="69">
        <v>9.7523424100000007</v>
      </c>
      <c r="G205" s="51">
        <f t="shared" si="12"/>
        <v>-3.3225666030159418E-2</v>
      </c>
      <c r="H205" s="50">
        <v>43313</v>
      </c>
      <c r="I205" s="67">
        <f t="shared" si="11"/>
        <v>511.452</v>
      </c>
      <c r="J205" s="67">
        <v>56.945</v>
      </c>
      <c r="K205" s="67">
        <v>172.51599999999999</v>
      </c>
      <c r="L205" s="67">
        <v>152.65</v>
      </c>
      <c r="M205" s="67">
        <v>129.34100000000001</v>
      </c>
    </row>
    <row r="206" spans="2:13">
      <c r="B206" s="50">
        <v>43344</v>
      </c>
      <c r="C206" s="68">
        <v>91.015083390000001</v>
      </c>
      <c r="D206" s="68">
        <v>39.261300480000003</v>
      </c>
      <c r="E206" s="69">
        <v>41.729352269999993</v>
      </c>
      <c r="F206" s="69">
        <v>10.02443064</v>
      </c>
      <c r="G206" s="51">
        <f t="shared" si="12"/>
        <v>8.8504824715895936E-4</v>
      </c>
      <c r="H206" s="50">
        <v>43344</v>
      </c>
      <c r="I206" s="67">
        <f t="shared" si="11"/>
        <v>515.48099999999999</v>
      </c>
      <c r="J206" s="67">
        <v>57.609000000000002</v>
      </c>
      <c r="K206" s="67">
        <v>173.73099999999999</v>
      </c>
      <c r="L206" s="67">
        <v>153.887</v>
      </c>
      <c r="M206" s="67">
        <v>130.25399999999999</v>
      </c>
    </row>
    <row r="207" spans="2:13">
      <c r="B207" s="50">
        <v>43374</v>
      </c>
      <c r="C207" s="68">
        <v>96.26192746000001</v>
      </c>
      <c r="D207" s="68">
        <v>45.008619340000003</v>
      </c>
      <c r="E207" s="69">
        <v>40.550213849999992</v>
      </c>
      <c r="F207" s="69">
        <v>10.703094269999999</v>
      </c>
      <c r="G207" s="51">
        <f t="shared" si="12"/>
        <v>7.4658113552208194E-2</v>
      </c>
      <c r="H207" s="50">
        <v>43374</v>
      </c>
      <c r="I207" s="67">
        <f t="shared" si="11"/>
        <v>535.49400000000003</v>
      </c>
      <c r="J207" s="67">
        <v>59.307000000000002</v>
      </c>
      <c r="K207" s="67">
        <v>181.06299999999999</v>
      </c>
      <c r="L207" s="67">
        <v>159.95699999999999</v>
      </c>
      <c r="M207" s="67">
        <v>135.167</v>
      </c>
    </row>
    <row r="208" spans="2:13">
      <c r="B208" s="50">
        <v>43405</v>
      </c>
      <c r="C208" s="68">
        <v>96.453562759999997</v>
      </c>
      <c r="D208" s="68">
        <v>43.34311606</v>
      </c>
      <c r="E208" s="69">
        <v>42.645667469999999</v>
      </c>
      <c r="F208" s="69">
        <v>10.46477923</v>
      </c>
      <c r="G208" s="51">
        <f t="shared" si="12"/>
        <v>0.10611679800237606</v>
      </c>
      <c r="H208" s="50">
        <v>43405</v>
      </c>
      <c r="I208" s="67">
        <f t="shared" si="11"/>
        <v>539.37199999999996</v>
      </c>
      <c r="J208" s="67">
        <v>59.685000000000002</v>
      </c>
      <c r="K208" s="67">
        <v>182.267</v>
      </c>
      <c r="L208" s="67">
        <v>161.18899999999999</v>
      </c>
      <c r="M208" s="67">
        <v>136.23099999999999</v>
      </c>
    </row>
    <row r="209" spans="2:13">
      <c r="B209" s="50">
        <v>43435</v>
      </c>
      <c r="C209" s="68">
        <v>97.357130959999992</v>
      </c>
      <c r="D209" s="68">
        <v>44.258196869999999</v>
      </c>
      <c r="E209" s="69">
        <v>42.453981379999995</v>
      </c>
      <c r="F209" s="69">
        <v>10.64495271</v>
      </c>
      <c r="G209" s="51">
        <f t="shared" si="12"/>
        <v>6.7627350277076559E-2</v>
      </c>
      <c r="H209" s="50">
        <v>43435</v>
      </c>
      <c r="I209" s="67">
        <f t="shared" si="11"/>
        <v>541.42100000000005</v>
      </c>
      <c r="J209" s="67">
        <v>59.901000000000003</v>
      </c>
      <c r="K209" s="67">
        <v>182.946</v>
      </c>
      <c r="L209" s="67">
        <v>161.78200000000001</v>
      </c>
      <c r="M209" s="67">
        <v>136.792</v>
      </c>
    </row>
    <row r="210" spans="2:13">
      <c r="B210" s="50">
        <v>43466</v>
      </c>
      <c r="C210" s="68">
        <v>106.35954113</v>
      </c>
      <c r="D210" s="68">
        <v>47.064592789999992</v>
      </c>
      <c r="E210" s="69">
        <v>52.903839749999996</v>
      </c>
      <c r="F210" s="69">
        <v>6.39110859</v>
      </c>
      <c r="G210" s="51">
        <f t="shared" si="12"/>
        <v>-4.2831864101144035E-2</v>
      </c>
      <c r="H210" s="50">
        <v>43466</v>
      </c>
      <c r="I210" s="67">
        <f t="shared" si="11"/>
        <v>549.39099999999996</v>
      </c>
      <c r="J210" s="67">
        <v>60.545999999999999</v>
      </c>
      <c r="K210" s="67">
        <v>186.012</v>
      </c>
      <c r="L210" s="67">
        <v>164.16</v>
      </c>
      <c r="M210" s="67">
        <v>138.673</v>
      </c>
    </row>
    <row r="211" spans="2:13">
      <c r="B211" s="50">
        <v>43497</v>
      </c>
      <c r="C211" s="68">
        <v>81.772957820000002</v>
      </c>
      <c r="D211" s="68">
        <v>40.43126273</v>
      </c>
      <c r="E211" s="69">
        <v>35.452394249999998</v>
      </c>
      <c r="F211" s="69">
        <v>5.8893008399999998</v>
      </c>
      <c r="G211" s="51">
        <f t="shared" si="12"/>
        <v>-3.8230299339364393E-2</v>
      </c>
      <c r="H211" s="50">
        <v>43497</v>
      </c>
      <c r="I211" s="67">
        <f t="shared" si="11"/>
        <v>552.36999999999989</v>
      </c>
      <c r="J211" s="67">
        <v>60.927</v>
      </c>
      <c r="K211" s="67">
        <v>186.98599999999999</v>
      </c>
      <c r="L211" s="67">
        <v>165.12299999999999</v>
      </c>
      <c r="M211" s="67">
        <v>139.334</v>
      </c>
    </row>
    <row r="212" spans="2:13">
      <c r="B212" s="50">
        <v>43525</v>
      </c>
      <c r="C212" s="68">
        <v>89.663332289999985</v>
      </c>
      <c r="D212" s="68">
        <v>49.952383990000001</v>
      </c>
      <c r="E212" s="69">
        <v>34.812877910000005</v>
      </c>
      <c r="F212" s="69">
        <v>4.89807039</v>
      </c>
      <c r="G212" s="51">
        <f t="shared" si="12"/>
        <v>-0.26645003501245978</v>
      </c>
      <c r="H212" s="50">
        <v>43525</v>
      </c>
      <c r="I212" s="67">
        <f t="shared" si="11"/>
        <v>556.34699999999998</v>
      </c>
      <c r="J212" s="67">
        <v>61.499000000000002</v>
      </c>
      <c r="K212" s="67">
        <v>188.27600000000001</v>
      </c>
      <c r="L212" s="67">
        <v>166.33699999999999</v>
      </c>
      <c r="M212" s="67">
        <v>140.23500000000001</v>
      </c>
    </row>
    <row r="213" spans="2:13">
      <c r="B213" s="50">
        <v>43556</v>
      </c>
      <c r="C213" s="68">
        <v>188.70039672000001</v>
      </c>
      <c r="D213" s="68">
        <v>132.93175375000004</v>
      </c>
      <c r="E213" s="69">
        <v>37.178276059999988</v>
      </c>
      <c r="F213" s="69">
        <v>18.590366909999997</v>
      </c>
      <c r="G213" s="51">
        <f t="shared" si="12"/>
        <v>0.61972220007245093</v>
      </c>
      <c r="H213" s="50">
        <v>43556</v>
      </c>
      <c r="I213" s="67">
        <f t="shared" si="11"/>
        <v>559.29099999999994</v>
      </c>
      <c r="J213" s="67">
        <v>61.942</v>
      </c>
      <c r="K213" s="67">
        <v>189.04499999999999</v>
      </c>
      <c r="L213" s="67">
        <v>167.322</v>
      </c>
      <c r="M213" s="67">
        <v>140.982</v>
      </c>
    </row>
    <row r="214" spans="2:13">
      <c r="B214" s="50">
        <v>43586</v>
      </c>
      <c r="C214" s="68">
        <v>83.004441220000004</v>
      </c>
      <c r="D214" s="68">
        <v>38.176566870000009</v>
      </c>
      <c r="E214" s="69">
        <v>34.786675080000002</v>
      </c>
      <c r="F214" s="69">
        <v>10.041199270000002</v>
      </c>
      <c r="G214" s="51">
        <f t="shared" si="12"/>
        <v>-6.326976860307254E-2</v>
      </c>
      <c r="H214" s="50">
        <v>43586</v>
      </c>
      <c r="I214" s="67">
        <f t="shared" si="11"/>
        <v>563.298</v>
      </c>
      <c r="J214" s="67">
        <v>62.454999999999998</v>
      </c>
      <c r="K214" s="67">
        <v>190.27699999999999</v>
      </c>
      <c r="L214" s="67">
        <v>168.53299999999999</v>
      </c>
      <c r="M214" s="67">
        <v>142.03299999999999</v>
      </c>
    </row>
    <row r="215" spans="2:13">
      <c r="B215" s="50">
        <v>43617</v>
      </c>
      <c r="C215" s="68">
        <v>84.97561709999998</v>
      </c>
      <c r="D215" s="68">
        <v>35.907717069999997</v>
      </c>
      <c r="E215" s="69">
        <v>39.027514109999998</v>
      </c>
      <c r="F215" s="69">
        <v>10.04038592</v>
      </c>
      <c r="G215" s="51">
        <f t="shared" si="12"/>
        <v>-7.0295947992975449E-2</v>
      </c>
      <c r="H215" s="50">
        <v>43617</v>
      </c>
      <c r="I215" s="67">
        <f t="shared" si="11"/>
        <v>566.75</v>
      </c>
      <c r="J215" s="67">
        <v>62.954000000000001</v>
      </c>
      <c r="K215" s="67">
        <v>191.273</v>
      </c>
      <c r="L215" s="67">
        <v>169.601</v>
      </c>
      <c r="M215" s="67">
        <v>142.922</v>
      </c>
    </row>
    <row r="216" spans="2:13">
      <c r="B216" s="50">
        <v>43647</v>
      </c>
      <c r="C216" s="68">
        <v>98.049245519999999</v>
      </c>
      <c r="D216" s="68">
        <v>40.939170040000008</v>
      </c>
      <c r="E216" s="69">
        <v>44.813896429999993</v>
      </c>
      <c r="F216" s="69">
        <v>12.296179050000001</v>
      </c>
      <c r="G216" s="51">
        <f t="shared" si="12"/>
        <v>-9.2886766073216886E-3</v>
      </c>
      <c r="H216" s="50">
        <v>43647</v>
      </c>
      <c r="I216" s="67">
        <f t="shared" si="11"/>
        <v>569.85500000000002</v>
      </c>
      <c r="J216" s="67">
        <v>63.393999999999998</v>
      </c>
      <c r="K216" s="67">
        <v>192.179</v>
      </c>
      <c r="L216" s="67">
        <v>170.61099999999999</v>
      </c>
      <c r="M216" s="67">
        <v>143.67099999999999</v>
      </c>
    </row>
    <row r="217" spans="2:13">
      <c r="B217" s="50">
        <v>43678</v>
      </c>
      <c r="C217" s="68">
        <v>94.733195539999997</v>
      </c>
      <c r="D217" s="68">
        <v>40.866544750000003</v>
      </c>
      <c r="E217" s="69">
        <v>42.204632259999997</v>
      </c>
      <c r="F217" s="69">
        <v>11.662018530000001</v>
      </c>
      <c r="G217" s="51">
        <f t="shared" si="12"/>
        <v>0.11702104176960559</v>
      </c>
      <c r="H217" s="50">
        <v>43678</v>
      </c>
      <c r="I217" s="67">
        <f t="shared" si="11"/>
        <v>572.92399999999998</v>
      </c>
      <c r="J217" s="67">
        <v>63.826999999999998</v>
      </c>
      <c r="K217" s="67">
        <v>193.06100000000001</v>
      </c>
      <c r="L217" s="67">
        <v>171.56399999999999</v>
      </c>
      <c r="M217" s="67">
        <v>144.47200000000001</v>
      </c>
    </row>
    <row r="218" spans="2:13">
      <c r="B218" s="50">
        <v>43709</v>
      </c>
      <c r="C218" s="68">
        <v>107.41788115</v>
      </c>
      <c r="D218" s="68">
        <v>43.402879339999998</v>
      </c>
      <c r="E218" s="69">
        <v>51.287863869999988</v>
      </c>
      <c r="F218" s="69">
        <v>12.727137939999999</v>
      </c>
      <c r="G218" s="51">
        <f t="shared" si="12"/>
        <v>0.18022065298467016</v>
      </c>
      <c r="H218" s="50">
        <v>43709</v>
      </c>
      <c r="I218" s="67">
        <f t="shared" si="11"/>
        <v>576.53199999999993</v>
      </c>
      <c r="J218" s="67">
        <v>64.290999999999997</v>
      </c>
      <c r="K218" s="67">
        <v>194.273</v>
      </c>
      <c r="L218" s="67">
        <v>172.70400000000001</v>
      </c>
      <c r="M218" s="67">
        <v>145.26400000000001</v>
      </c>
    </row>
    <row r="219" spans="2:13">
      <c r="B219" s="50">
        <v>43739</v>
      </c>
      <c r="C219" s="68">
        <v>107.55856277000002</v>
      </c>
      <c r="D219" s="68">
        <v>42.014006770000002</v>
      </c>
      <c r="E219" s="69">
        <v>51.986044950000007</v>
      </c>
      <c r="F219" s="69">
        <v>13.558511049999998</v>
      </c>
      <c r="G219" s="51">
        <f t="shared" si="12"/>
        <v>0.11735309699355589</v>
      </c>
      <c r="H219" s="50">
        <v>43739</v>
      </c>
      <c r="I219" s="67">
        <f t="shared" si="11"/>
        <v>579.77700000000004</v>
      </c>
      <c r="J219" s="67">
        <v>64.78</v>
      </c>
      <c r="K219" s="67">
        <v>195.251</v>
      </c>
      <c r="L219" s="67">
        <v>173.98099999999999</v>
      </c>
      <c r="M219" s="67">
        <v>145.76499999999999</v>
      </c>
    </row>
    <row r="220" spans="2:13">
      <c r="B220" s="50">
        <v>43770</v>
      </c>
      <c r="C220" s="68">
        <v>102.97531934</v>
      </c>
      <c r="D220" s="68">
        <v>46.495226549999998</v>
      </c>
      <c r="E220" s="69">
        <v>44.5041504</v>
      </c>
      <c r="F220" s="69">
        <v>11.97594239</v>
      </c>
      <c r="G220" s="51">
        <f t="shared" si="12"/>
        <v>6.761550733203836E-2</v>
      </c>
      <c r="H220" s="50">
        <v>43770</v>
      </c>
      <c r="I220" s="67">
        <f t="shared" si="11"/>
        <v>583.05500000000006</v>
      </c>
      <c r="J220" s="67">
        <v>65.284000000000006</v>
      </c>
      <c r="K220" s="67">
        <v>196.24199999999999</v>
      </c>
      <c r="L220" s="67">
        <v>175.03200000000001</v>
      </c>
      <c r="M220" s="67">
        <v>146.49700000000001</v>
      </c>
    </row>
    <row r="221" spans="2:13">
      <c r="B221" s="50">
        <v>43800</v>
      </c>
      <c r="C221" s="68">
        <v>108.35837226000001</v>
      </c>
      <c r="D221" s="68">
        <v>47.056869280000001</v>
      </c>
      <c r="E221" s="69">
        <v>50.320312270000009</v>
      </c>
      <c r="F221" s="69">
        <v>10.98119071</v>
      </c>
      <c r="G221" s="51">
        <f t="shared" si="12"/>
        <v>0.11299882393329752</v>
      </c>
      <c r="H221" s="50">
        <v>43800</v>
      </c>
      <c r="I221" s="67">
        <f t="shared" si="11"/>
        <v>586.94399999999996</v>
      </c>
      <c r="J221" s="67">
        <v>65.887</v>
      </c>
      <c r="K221" s="67">
        <v>197.46899999999999</v>
      </c>
      <c r="L221" s="67">
        <v>176.26599999999999</v>
      </c>
      <c r="M221" s="67">
        <v>147.322</v>
      </c>
    </row>
    <row r="222" spans="2:13">
      <c r="B222" s="50">
        <v>43831</v>
      </c>
      <c r="C222" s="68">
        <v>129.10956275999999</v>
      </c>
      <c r="D222" s="68">
        <v>55.507602760000005</v>
      </c>
      <c r="E222" s="69">
        <v>65.604160280000002</v>
      </c>
      <c r="F222" s="69">
        <v>7.9977997199999997</v>
      </c>
      <c r="G222" s="51">
        <f t="shared" si="12"/>
        <v>0.21389732776482506</v>
      </c>
      <c r="H222" s="50">
        <v>43831</v>
      </c>
      <c r="I222" s="67">
        <f t="shared" si="11"/>
        <v>589.48599999999999</v>
      </c>
      <c r="J222" s="67">
        <v>66.216999999999999</v>
      </c>
      <c r="K222" s="67">
        <v>198.197</v>
      </c>
      <c r="L222" s="67">
        <v>176.97200000000001</v>
      </c>
      <c r="M222" s="67">
        <v>148.1</v>
      </c>
    </row>
    <row r="223" spans="2:13">
      <c r="B223" s="50">
        <v>43862</v>
      </c>
      <c r="C223" s="68">
        <v>101.18817909999999</v>
      </c>
      <c r="D223" s="68">
        <v>48.879188689999999</v>
      </c>
      <c r="E223" s="69">
        <v>44.64832732</v>
      </c>
      <c r="F223" s="69">
        <v>7.6606630899999999</v>
      </c>
      <c r="G223" s="51">
        <f t="shared" si="12"/>
        <v>0.23742838461019211</v>
      </c>
      <c r="H223" s="50">
        <v>43862</v>
      </c>
      <c r="I223" s="67">
        <f t="shared" si="11"/>
        <v>592.97199999999998</v>
      </c>
      <c r="J223" s="67">
        <v>66.760999999999996</v>
      </c>
      <c r="K223" s="67">
        <v>199.37100000000001</v>
      </c>
      <c r="L223" s="67">
        <v>178.05699999999999</v>
      </c>
      <c r="M223" s="67">
        <v>148.78299999999999</v>
      </c>
    </row>
    <row r="224" spans="2:13">
      <c r="B224" s="50">
        <v>43891</v>
      </c>
      <c r="C224" s="68">
        <v>89.932283090000013</v>
      </c>
      <c r="D224" s="68">
        <v>45.258787060000003</v>
      </c>
      <c r="E224" s="69">
        <v>40.896783260000007</v>
      </c>
      <c r="F224" s="69">
        <v>3.7767127699999996</v>
      </c>
      <c r="G224" s="51">
        <f t="shared" si="12"/>
        <v>2.9995628439298816E-3</v>
      </c>
      <c r="H224" s="50">
        <v>43891</v>
      </c>
      <c r="I224" s="67">
        <f t="shared" si="11"/>
        <v>594.8309999999999</v>
      </c>
      <c r="J224" s="67">
        <v>66.994</v>
      </c>
      <c r="K224" s="67">
        <v>200.00700000000001</v>
      </c>
      <c r="L224" s="67">
        <v>178.67099999999999</v>
      </c>
      <c r="M224" s="67">
        <v>149.15899999999999</v>
      </c>
    </row>
    <row r="225" spans="2:13">
      <c r="B225" s="50">
        <v>43922</v>
      </c>
      <c r="C225" s="68">
        <v>148.25831726999999</v>
      </c>
      <c r="D225" s="68">
        <v>122.75529986999997</v>
      </c>
      <c r="E225" s="69">
        <v>18.951540829999999</v>
      </c>
      <c r="F225" s="69">
        <v>6.5514765700000011</v>
      </c>
      <c r="G225" s="51">
        <f t="shared" si="12"/>
        <v>-0.21431899536496124</v>
      </c>
      <c r="H225" s="50">
        <v>43922</v>
      </c>
      <c r="I225" s="67">
        <f t="shared" si="11"/>
        <v>594.07299999999998</v>
      </c>
      <c r="J225" s="67">
        <v>66.924000000000007</v>
      </c>
      <c r="K225" s="67">
        <v>199.81399999999999</v>
      </c>
      <c r="L225" s="67">
        <v>178.41200000000001</v>
      </c>
      <c r="M225" s="67">
        <v>148.923</v>
      </c>
    </row>
    <row r="226" spans="2:13">
      <c r="B226" s="50">
        <v>43952</v>
      </c>
      <c r="C226" s="68">
        <v>30.074223110000002</v>
      </c>
      <c r="D226" s="68">
        <v>15.043054950000002</v>
      </c>
      <c r="E226" s="69">
        <v>10.266447409999998</v>
      </c>
      <c r="F226" s="69">
        <v>4.7647207500000004</v>
      </c>
      <c r="G226" s="51">
        <f t="shared" si="12"/>
        <v>-0.63767934982792718</v>
      </c>
      <c r="H226" s="50">
        <v>43952</v>
      </c>
      <c r="I226" s="67">
        <f t="shared" si="11"/>
        <v>594.57799999999997</v>
      </c>
      <c r="J226" s="67">
        <v>66.968999999999994</v>
      </c>
      <c r="K226" s="67">
        <v>199.90600000000001</v>
      </c>
      <c r="L226" s="67">
        <v>178.56</v>
      </c>
      <c r="M226" s="67">
        <v>149.143</v>
      </c>
    </row>
    <row r="227" spans="2:13">
      <c r="B227" s="50">
        <v>43983</v>
      </c>
      <c r="C227" s="68">
        <v>51.257000509999997</v>
      </c>
      <c r="D227" s="68">
        <v>21.743061529999999</v>
      </c>
      <c r="E227" s="69">
        <v>23.197699200000002</v>
      </c>
      <c r="F227" s="69">
        <v>6.3162397800000001</v>
      </c>
      <c r="G227" s="51">
        <f t="shared" si="12"/>
        <v>-0.39680343304032317</v>
      </c>
      <c r="H227" s="50">
        <v>43983</v>
      </c>
      <c r="I227" s="67">
        <f t="shared" si="11"/>
        <v>595.53300000000002</v>
      </c>
      <c r="J227" s="67">
        <v>67.085999999999999</v>
      </c>
      <c r="K227" s="67">
        <v>200.16800000000001</v>
      </c>
      <c r="L227" s="67">
        <v>178.821</v>
      </c>
      <c r="M227" s="67">
        <v>149.458</v>
      </c>
    </row>
    <row r="228" spans="2:13">
      <c r="B228" s="50">
        <v>44013</v>
      </c>
      <c r="C228" s="68">
        <v>84.866919079999988</v>
      </c>
      <c r="D228" s="68">
        <v>35.199832460000003</v>
      </c>
      <c r="E228" s="69">
        <v>39.645179259999999</v>
      </c>
      <c r="F228" s="69">
        <v>10.021907359999998</v>
      </c>
      <c r="G228" s="51">
        <f t="shared" si="12"/>
        <v>-0.13444597528607283</v>
      </c>
      <c r="H228" s="50">
        <v>44013</v>
      </c>
      <c r="I228" s="67">
        <f t="shared" si="11"/>
        <v>597.93600000000004</v>
      </c>
      <c r="J228" s="67">
        <v>67.331000000000003</v>
      </c>
      <c r="K228" s="67">
        <v>201.09200000000001</v>
      </c>
      <c r="L228" s="67">
        <v>179.24700000000001</v>
      </c>
      <c r="M228" s="67">
        <v>150.26599999999999</v>
      </c>
    </row>
    <row r="229" spans="2:13">
      <c r="B229" s="50">
        <v>44044</v>
      </c>
      <c r="C229" s="68">
        <v>93.267787279999993</v>
      </c>
      <c r="D229" s="68">
        <v>37.508098749999995</v>
      </c>
      <c r="E229" s="69">
        <v>45.026842629999997</v>
      </c>
      <c r="F229" s="69">
        <v>10.732845900000001</v>
      </c>
      <c r="G229" s="51">
        <f t="shared" si="12"/>
        <v>-1.5468793717417162E-2</v>
      </c>
      <c r="H229" s="50">
        <v>44044</v>
      </c>
      <c r="I229" s="67">
        <f t="shared" si="11"/>
        <v>601.33799999999997</v>
      </c>
      <c r="J229" s="67">
        <v>67.625</v>
      </c>
      <c r="K229" s="67">
        <v>202.65199999999999</v>
      </c>
      <c r="L229" s="67">
        <v>180.00800000000001</v>
      </c>
      <c r="M229" s="67">
        <v>151.053</v>
      </c>
    </row>
    <row r="230" spans="2:13">
      <c r="B230" s="50">
        <v>44075</v>
      </c>
      <c r="C230" s="68">
        <v>99.371997780000001</v>
      </c>
      <c r="D230" s="68">
        <v>40.054140450000006</v>
      </c>
      <c r="E230" s="69">
        <v>49.134606870000006</v>
      </c>
      <c r="F230" s="69">
        <v>10.18325046</v>
      </c>
      <c r="G230" s="51">
        <f t="shared" si="12"/>
        <v>-7.4902644549137976E-2</v>
      </c>
      <c r="H230" s="50">
        <v>44075</v>
      </c>
      <c r="I230" s="67">
        <f t="shared" si="11"/>
        <v>606.02600000000007</v>
      </c>
      <c r="J230" s="67">
        <v>68.052999999999997</v>
      </c>
      <c r="K230" s="67">
        <v>204.53700000000001</v>
      </c>
      <c r="L230" s="67">
        <v>181.39699999999999</v>
      </c>
      <c r="M230" s="67">
        <v>152.03899999999999</v>
      </c>
    </row>
    <row r="231" spans="2:13">
      <c r="B231" s="50">
        <v>44105</v>
      </c>
      <c r="C231" s="68">
        <v>103.70940659</v>
      </c>
      <c r="D231" s="68">
        <v>43.633879439999994</v>
      </c>
      <c r="E231" s="69">
        <v>49.902383540000002</v>
      </c>
      <c r="F231" s="69">
        <v>10.17314361</v>
      </c>
      <c r="G231" s="51">
        <f t="shared" si="12"/>
        <v>-3.5786608530935293E-2</v>
      </c>
      <c r="H231" s="50">
        <v>44105</v>
      </c>
      <c r="I231" s="67">
        <f t="shared" ref="I231:I257" si="13">SUM(J231:M231)</f>
        <v>611.89699999999993</v>
      </c>
      <c r="J231" s="67">
        <v>68.837999999999994</v>
      </c>
      <c r="K231" s="67">
        <v>206.75399999999999</v>
      </c>
      <c r="L231" s="67">
        <v>183.11500000000001</v>
      </c>
      <c r="M231" s="67">
        <v>153.19</v>
      </c>
    </row>
    <row r="232" spans="2:13">
      <c r="B232" s="50">
        <v>44136</v>
      </c>
      <c r="C232" s="68">
        <v>112.7086506</v>
      </c>
      <c r="D232" s="68">
        <v>45.667036149999994</v>
      </c>
      <c r="E232" s="69">
        <v>54.410040999999993</v>
      </c>
      <c r="F232" s="69">
        <v>12.631573449999999</v>
      </c>
      <c r="G232" s="51">
        <f t="shared" si="12"/>
        <v>9.4521010688618068E-2</v>
      </c>
      <c r="H232" s="50">
        <v>44136</v>
      </c>
      <c r="I232" s="67">
        <f t="shared" si="13"/>
        <v>616.62400000000002</v>
      </c>
      <c r="J232" s="67">
        <v>69.424999999999997</v>
      </c>
      <c r="K232" s="67">
        <v>208.33099999999999</v>
      </c>
      <c r="L232" s="67">
        <v>184.624</v>
      </c>
      <c r="M232" s="67">
        <v>154.244</v>
      </c>
    </row>
    <row r="233" spans="2:13">
      <c r="B233" s="50">
        <v>44166</v>
      </c>
      <c r="C233" s="68">
        <v>113.02199376000002</v>
      </c>
      <c r="D233" s="68">
        <v>49.833491800000004</v>
      </c>
      <c r="E233" s="69">
        <v>52.323754570000006</v>
      </c>
      <c r="F233" s="69">
        <v>10.86474739</v>
      </c>
      <c r="G233" s="51">
        <f t="shared" si="12"/>
        <v>4.3038866335218584E-2</v>
      </c>
      <c r="H233" s="50">
        <v>44166</v>
      </c>
      <c r="I233" s="67">
        <f t="shared" si="13"/>
        <v>611.17500000000007</v>
      </c>
      <c r="J233" s="67">
        <v>69.072000000000003</v>
      </c>
      <c r="K233" s="67">
        <v>205.85300000000001</v>
      </c>
      <c r="L233" s="67">
        <v>184.04900000000001</v>
      </c>
      <c r="M233" s="67">
        <v>152.20099999999999</v>
      </c>
    </row>
    <row r="234" spans="2:13">
      <c r="B234" s="50">
        <v>44197</v>
      </c>
      <c r="C234" s="68">
        <v>122.26906672</v>
      </c>
      <c r="D234" s="68">
        <v>59.253144110000001</v>
      </c>
      <c r="E234" s="69">
        <v>57.837713449999995</v>
      </c>
      <c r="F234" s="69">
        <v>5.1782091600000006</v>
      </c>
      <c r="G234" s="51">
        <f t="shared" si="12"/>
        <v>-5.2982102129148223E-2</v>
      </c>
      <c r="H234" s="50">
        <v>44197</v>
      </c>
      <c r="I234" s="67">
        <f t="shared" si="13"/>
        <v>615.37900000000002</v>
      </c>
      <c r="J234" s="67">
        <v>69.623999999999995</v>
      </c>
      <c r="K234" s="67">
        <v>207.21199999999999</v>
      </c>
      <c r="L234" s="67">
        <v>185.505</v>
      </c>
      <c r="M234" s="67">
        <v>153.03800000000001</v>
      </c>
    </row>
    <row r="235" spans="2:13">
      <c r="B235" s="50">
        <v>44228</v>
      </c>
      <c r="C235" s="68">
        <v>114.36179989999998</v>
      </c>
      <c r="D235" s="68">
        <v>55.552915849999991</v>
      </c>
      <c r="E235" s="69">
        <v>52.145278269999999</v>
      </c>
      <c r="F235" s="69">
        <v>6.6636057800000001</v>
      </c>
      <c r="G235" s="51">
        <f t="shared" si="12"/>
        <v>0.13018932564228747</v>
      </c>
      <c r="H235" s="50">
        <v>44228</v>
      </c>
      <c r="I235" s="67">
        <f t="shared" si="13"/>
        <v>619.58299999999997</v>
      </c>
      <c r="J235" s="67">
        <v>70.304000000000002</v>
      </c>
      <c r="K235" s="67">
        <v>208.15899999999999</v>
      </c>
      <c r="L235" s="67">
        <v>187.078</v>
      </c>
      <c r="M235" s="67">
        <v>154.042</v>
      </c>
    </row>
    <row r="236" spans="2:13">
      <c r="B236" s="50">
        <v>44256</v>
      </c>
      <c r="C236" s="68">
        <v>128.84201759999999</v>
      </c>
      <c r="D236" s="68">
        <v>77.413652609999986</v>
      </c>
      <c r="E236" s="69">
        <v>45.047271910000006</v>
      </c>
      <c r="F236" s="69">
        <v>6.3810930800000003</v>
      </c>
      <c r="G236" s="51">
        <f t="shared" si="12"/>
        <v>0.43265591813187854</v>
      </c>
      <c r="H236" s="50">
        <v>44256</v>
      </c>
      <c r="I236" s="67">
        <f t="shared" si="13"/>
        <v>624.29700000000003</v>
      </c>
      <c r="J236" s="67">
        <v>70.977000000000004</v>
      </c>
      <c r="K236" s="67">
        <v>209.73500000000001</v>
      </c>
      <c r="L236" s="67">
        <v>188.56700000000001</v>
      </c>
      <c r="M236" s="67">
        <v>155.018</v>
      </c>
    </row>
    <row r="237" spans="2:13">
      <c r="B237" s="50">
        <v>44287</v>
      </c>
      <c r="C237" s="68">
        <v>222.47941433000003</v>
      </c>
      <c r="D237" s="68">
        <v>155.87181478000002</v>
      </c>
      <c r="E237" s="69">
        <v>49.28601784</v>
      </c>
      <c r="F237" s="69">
        <v>17.32158171</v>
      </c>
      <c r="G237" s="51">
        <f t="shared" si="12"/>
        <v>0.50062012321934435</v>
      </c>
      <c r="H237" s="50">
        <v>44287</v>
      </c>
      <c r="I237" s="67">
        <f t="shared" si="13"/>
        <v>627.55899999999997</v>
      </c>
      <c r="J237" s="67">
        <v>71.313000000000002</v>
      </c>
      <c r="K237" s="67">
        <v>210.83199999999999</v>
      </c>
      <c r="L237" s="67">
        <v>189.60900000000001</v>
      </c>
      <c r="M237" s="67">
        <v>155.80500000000001</v>
      </c>
    </row>
    <row r="238" spans="2:13">
      <c r="B238" s="50">
        <v>44317</v>
      </c>
      <c r="C238" s="68">
        <v>109.07407615000001</v>
      </c>
      <c r="D238" s="68">
        <v>48.64343092</v>
      </c>
      <c r="E238" s="69">
        <v>48.339559349999995</v>
      </c>
      <c r="F238" s="69">
        <v>12.091085880000003</v>
      </c>
      <c r="G238" s="51">
        <f t="shared" si="12"/>
        <v>2.626829386449943</v>
      </c>
      <c r="H238" s="50">
        <v>44317</v>
      </c>
      <c r="I238" s="67">
        <f t="shared" si="13"/>
        <v>631.52599999999995</v>
      </c>
      <c r="J238" s="67">
        <v>71.905000000000001</v>
      </c>
      <c r="K238" s="67">
        <v>212.065</v>
      </c>
      <c r="L238" s="67">
        <v>190.79</v>
      </c>
      <c r="M238" s="67">
        <v>156.76599999999999</v>
      </c>
    </row>
    <row r="239" spans="2:13">
      <c r="B239" s="50">
        <v>44348</v>
      </c>
      <c r="C239" s="68">
        <v>120.55463043999998</v>
      </c>
      <c r="D239" s="68">
        <v>51.575558959999995</v>
      </c>
      <c r="E239" s="69">
        <v>55.526750249999999</v>
      </c>
      <c r="F239" s="69">
        <v>13.452321230000001</v>
      </c>
      <c r="G239" s="51">
        <f t="shared" si="12"/>
        <v>1.3519642047037137</v>
      </c>
      <c r="H239" s="50">
        <v>44348</v>
      </c>
      <c r="I239" s="67">
        <f t="shared" si="13"/>
        <v>634.77699999999993</v>
      </c>
      <c r="J239" s="67">
        <v>72.325999999999993</v>
      </c>
      <c r="K239" s="67">
        <v>213.06100000000001</v>
      </c>
      <c r="L239" s="67">
        <v>191.90299999999999</v>
      </c>
      <c r="M239" s="67">
        <v>157.48699999999999</v>
      </c>
    </row>
    <row r="240" spans="2:13">
      <c r="B240" s="50">
        <v>44378</v>
      </c>
      <c r="C240" s="68">
        <v>122.00727375</v>
      </c>
      <c r="D240" s="68">
        <v>51.692804520000003</v>
      </c>
      <c r="E240" s="69">
        <v>58.546340769999993</v>
      </c>
      <c r="F240" s="69">
        <v>11.768128460000002</v>
      </c>
      <c r="G240" s="51">
        <f t="shared" si="12"/>
        <v>0.43763052874571273</v>
      </c>
      <c r="H240" s="50">
        <v>44378</v>
      </c>
      <c r="I240" s="67">
        <f t="shared" si="13"/>
        <v>637.95800000000008</v>
      </c>
      <c r="J240" s="67">
        <v>72.698999999999998</v>
      </c>
      <c r="K240" s="67">
        <v>214.041</v>
      </c>
      <c r="L240" s="67">
        <v>192.95500000000001</v>
      </c>
      <c r="M240" s="67">
        <v>158.26300000000001</v>
      </c>
    </row>
    <row r="241" spans="2:13">
      <c r="B241" s="50">
        <v>44409</v>
      </c>
      <c r="C241" s="68">
        <v>146.25562237999998</v>
      </c>
      <c r="D241" s="68">
        <v>56.071854139999985</v>
      </c>
      <c r="E241" s="69">
        <v>70.762941800000007</v>
      </c>
      <c r="F241" s="69">
        <v>19.420826439999995</v>
      </c>
      <c r="G241" s="51">
        <f t="shared" si="12"/>
        <v>0.56812578753396137</v>
      </c>
      <c r="H241" s="50">
        <v>44409</v>
      </c>
      <c r="I241" s="67">
        <f t="shared" si="13"/>
        <v>641.81899999999996</v>
      </c>
      <c r="J241" s="67">
        <v>73.218000000000004</v>
      </c>
      <c r="K241" s="67">
        <v>215.14699999999999</v>
      </c>
      <c r="L241" s="67">
        <v>194.32300000000001</v>
      </c>
      <c r="M241" s="67">
        <v>159.131</v>
      </c>
    </row>
    <row r="242" spans="2:13">
      <c r="B242" s="50">
        <v>44440</v>
      </c>
      <c r="C242" s="68">
        <v>137.20549729999999</v>
      </c>
      <c r="D242" s="68">
        <v>60.485777179999992</v>
      </c>
      <c r="E242" s="69">
        <v>61.933151409999994</v>
      </c>
      <c r="F242" s="69">
        <v>14.786568709999999</v>
      </c>
      <c r="G242" s="51">
        <f t="shared" si="12"/>
        <v>0.38072596269785874</v>
      </c>
      <c r="H242" s="50">
        <v>44440</v>
      </c>
      <c r="I242" s="67">
        <f t="shared" si="13"/>
        <v>645.423</v>
      </c>
      <c r="J242" s="67">
        <v>73.716999999999999</v>
      </c>
      <c r="K242" s="67">
        <v>216.14</v>
      </c>
      <c r="L242" s="67">
        <v>195.625</v>
      </c>
      <c r="M242" s="67">
        <v>159.941</v>
      </c>
    </row>
    <row r="243" spans="2:13">
      <c r="B243" s="50">
        <v>44470</v>
      </c>
      <c r="C243" s="68">
        <v>137.52001917999999</v>
      </c>
      <c r="D243" s="68">
        <v>60.651143719999993</v>
      </c>
      <c r="E243" s="69">
        <v>64.047108379999997</v>
      </c>
      <c r="F243" s="69">
        <v>12.821767080000001</v>
      </c>
      <c r="G243" s="51">
        <f t="shared" ref="G243:G257" si="14">+C243/C231-1</f>
        <v>0.3260129789736943</v>
      </c>
      <c r="H243" s="50">
        <v>44470</v>
      </c>
      <c r="I243" s="67">
        <f t="shared" si="13"/>
        <v>649.31499999999994</v>
      </c>
      <c r="J243" s="67">
        <v>74.244</v>
      </c>
      <c r="K243" s="67">
        <v>217.19399999999999</v>
      </c>
      <c r="L243" s="67">
        <v>197.00299999999999</v>
      </c>
      <c r="M243" s="67">
        <v>160.874</v>
      </c>
    </row>
    <row r="244" spans="2:13">
      <c r="B244" s="50">
        <v>44501</v>
      </c>
      <c r="C244" s="68">
        <v>138.58405459000002</v>
      </c>
      <c r="D244" s="68">
        <v>62.134650399999998</v>
      </c>
      <c r="E244" s="69">
        <v>62.311381789999999</v>
      </c>
      <c r="F244" s="69">
        <v>14.138022400000001</v>
      </c>
      <c r="G244" s="51">
        <f t="shared" si="14"/>
        <v>0.2295777995056576</v>
      </c>
      <c r="H244" s="50">
        <v>44501</v>
      </c>
      <c r="I244" s="67">
        <f t="shared" si="13"/>
        <v>653.63800000000003</v>
      </c>
      <c r="J244" s="67">
        <v>74.870999999999995</v>
      </c>
      <c r="K244" s="67">
        <v>218.62200000000001</v>
      </c>
      <c r="L244" s="67">
        <v>198.411</v>
      </c>
      <c r="M244" s="67">
        <v>161.73400000000001</v>
      </c>
    </row>
    <row r="245" spans="2:13">
      <c r="B245" s="50">
        <v>44531</v>
      </c>
      <c r="C245" s="68">
        <v>148.08046386000001</v>
      </c>
      <c r="D245" s="68">
        <v>67.700533249999992</v>
      </c>
      <c r="E245" s="69">
        <v>66.24054298999998</v>
      </c>
      <c r="F245" s="69">
        <v>14.139387620000001</v>
      </c>
      <c r="G245" s="51">
        <f t="shared" si="14"/>
        <v>0.31019157363695049</v>
      </c>
      <c r="H245" s="50">
        <v>44531</v>
      </c>
      <c r="I245" s="67">
        <f t="shared" si="13"/>
        <v>651.36299999999994</v>
      </c>
      <c r="J245" s="67">
        <v>74.808999999999997</v>
      </c>
      <c r="K245" s="67">
        <v>217.655</v>
      </c>
      <c r="L245" s="67">
        <v>197.97900000000001</v>
      </c>
      <c r="M245" s="67">
        <v>160.91999999999999</v>
      </c>
    </row>
    <row r="246" spans="2:13">
      <c r="B246" s="50">
        <v>44562</v>
      </c>
      <c r="C246" s="68">
        <v>151.97971010000003</v>
      </c>
      <c r="D246" s="68">
        <v>69.676286780000012</v>
      </c>
      <c r="E246" s="69">
        <v>75.375870500000005</v>
      </c>
      <c r="F246" s="69">
        <v>6.9275528200000007</v>
      </c>
      <c r="G246" s="51">
        <f t="shared" si="14"/>
        <v>0.24299394914036876</v>
      </c>
      <c r="H246" s="50">
        <v>44562</v>
      </c>
      <c r="I246" s="67">
        <f t="shared" si="13"/>
        <v>654.66</v>
      </c>
      <c r="J246" s="67">
        <v>75.213999999999999</v>
      </c>
      <c r="K246" s="67">
        <v>218.8</v>
      </c>
      <c r="L246" s="67">
        <v>199.078</v>
      </c>
      <c r="M246" s="67">
        <v>161.56800000000001</v>
      </c>
    </row>
    <row r="247" spans="2:13">
      <c r="B247" s="50">
        <v>44593</v>
      </c>
      <c r="C247" s="68">
        <v>115.54706696</v>
      </c>
      <c r="D247" s="68">
        <v>59.95810951</v>
      </c>
      <c r="E247" s="69">
        <v>49.214146120000002</v>
      </c>
      <c r="F247" s="69">
        <v>6.3748113300000009</v>
      </c>
      <c r="G247" s="51">
        <f t="shared" si="14"/>
        <v>1.0364186826688826E-2</v>
      </c>
      <c r="H247" s="50">
        <v>44593</v>
      </c>
      <c r="I247" s="67">
        <f t="shared" si="13"/>
        <v>658.05399999999997</v>
      </c>
      <c r="J247" s="67">
        <v>75.701999999999998</v>
      </c>
      <c r="K247" s="67">
        <v>219.94200000000001</v>
      </c>
      <c r="L247" s="67">
        <v>200.09399999999999</v>
      </c>
      <c r="M247" s="67">
        <v>162.316</v>
      </c>
    </row>
    <row r="248" spans="2:13">
      <c r="B248" s="50">
        <v>44621</v>
      </c>
      <c r="C248" s="68">
        <v>156.05455624999999</v>
      </c>
      <c r="D248" s="68">
        <v>96.99914265999999</v>
      </c>
      <c r="E248" s="69">
        <v>51.84886839</v>
      </c>
      <c r="F248" s="69">
        <v>7.2065451999999999</v>
      </c>
      <c r="G248" s="51">
        <f t="shared" si="14"/>
        <v>0.2112085727691988</v>
      </c>
      <c r="H248" s="50">
        <v>44621</v>
      </c>
      <c r="I248" s="67">
        <f t="shared" si="13"/>
        <v>662.18799999999999</v>
      </c>
      <c r="J248" s="67">
        <v>76.313999999999993</v>
      </c>
      <c r="K248" s="67">
        <v>221.274</v>
      </c>
      <c r="L248" s="67">
        <v>201.452</v>
      </c>
      <c r="M248" s="67">
        <v>163.148</v>
      </c>
    </row>
    <row r="249" spans="2:13">
      <c r="B249" s="50">
        <v>44652</v>
      </c>
      <c r="C249" s="68">
        <v>283.57213673999996</v>
      </c>
      <c r="D249" s="68">
        <v>203.87578216999995</v>
      </c>
      <c r="E249" s="69">
        <v>59.894315820000003</v>
      </c>
      <c r="F249" s="69">
        <v>19.802038750000001</v>
      </c>
      <c r="G249" s="51">
        <f t="shared" si="14"/>
        <v>0.27459943920646124</v>
      </c>
      <c r="H249" s="50">
        <v>44652</v>
      </c>
      <c r="I249" s="67">
        <f t="shared" si="13"/>
        <v>665.48800000000006</v>
      </c>
      <c r="J249" s="67">
        <v>76.822999999999993</v>
      </c>
      <c r="K249" s="67">
        <v>222.32</v>
      </c>
      <c r="L249" s="67">
        <v>202.482</v>
      </c>
      <c r="M249" s="67">
        <v>163.863</v>
      </c>
    </row>
    <row r="250" spans="2:13">
      <c r="B250" s="50">
        <v>44682</v>
      </c>
      <c r="C250" s="68">
        <v>134.02190311999999</v>
      </c>
      <c r="D250" s="68">
        <v>60.893075920000008</v>
      </c>
      <c r="E250" s="69">
        <v>57.88679934999999</v>
      </c>
      <c r="F250" s="69">
        <v>15.242027849999998</v>
      </c>
      <c r="G250" s="51">
        <f t="shared" si="14"/>
        <v>0.2287237064074823</v>
      </c>
      <c r="H250" s="50">
        <v>44682</v>
      </c>
      <c r="I250" s="67">
        <f t="shared" si="13"/>
        <v>668.54099999999994</v>
      </c>
      <c r="J250" s="67">
        <v>77.286000000000001</v>
      </c>
      <c r="K250" s="67">
        <v>223.239</v>
      </c>
      <c r="L250" s="67">
        <v>203.505</v>
      </c>
      <c r="M250" s="67">
        <v>164.511</v>
      </c>
    </row>
    <row r="251" spans="2:13">
      <c r="B251" s="50">
        <v>44713</v>
      </c>
      <c r="C251" s="68">
        <v>138.79747822999997</v>
      </c>
      <c r="D251" s="68">
        <v>57.290446549999992</v>
      </c>
      <c r="E251" s="69">
        <v>68.110002759999986</v>
      </c>
      <c r="F251" s="69">
        <v>13.39702892</v>
      </c>
      <c r="G251" s="51">
        <f t="shared" si="14"/>
        <v>0.15132432261968942</v>
      </c>
      <c r="H251" s="50">
        <v>44713</v>
      </c>
      <c r="I251" s="67">
        <f t="shared" si="13"/>
        <v>671.58799999999997</v>
      </c>
      <c r="J251" s="67">
        <v>77.843999999999994</v>
      </c>
      <c r="K251" s="67">
        <v>224.50200000000001</v>
      </c>
      <c r="L251" s="67">
        <v>204.77500000000001</v>
      </c>
      <c r="M251" s="67">
        <v>164.46700000000001</v>
      </c>
    </row>
    <row r="252" spans="2:13">
      <c r="B252" s="50">
        <v>44743</v>
      </c>
      <c r="C252" s="68">
        <v>140.50982529000001</v>
      </c>
      <c r="D252" s="68">
        <v>58.578513310000012</v>
      </c>
      <c r="E252" s="69">
        <v>67.28271737</v>
      </c>
      <c r="F252" s="69">
        <v>14.64859461</v>
      </c>
      <c r="G252" s="51">
        <f t="shared" si="14"/>
        <v>0.15165121694230144</v>
      </c>
      <c r="H252" s="50">
        <v>44743</v>
      </c>
      <c r="I252" s="67">
        <f t="shared" si="13"/>
        <v>674.72199999999998</v>
      </c>
      <c r="J252" s="67">
        <v>78.331999999999994</v>
      </c>
      <c r="K252" s="67">
        <v>225.358</v>
      </c>
      <c r="L252" s="67">
        <v>205.858</v>
      </c>
      <c r="M252" s="67">
        <v>165.17400000000001</v>
      </c>
    </row>
    <row r="253" spans="2:13">
      <c r="B253" s="50">
        <v>44774</v>
      </c>
      <c r="C253" s="68">
        <v>139.36314567999997</v>
      </c>
      <c r="D253" s="68">
        <v>63.47550463000001</v>
      </c>
      <c r="E253" s="69">
        <v>61.732484419999992</v>
      </c>
      <c r="F253" s="69">
        <v>14.15515663</v>
      </c>
      <c r="G253" s="51">
        <f t="shared" si="14"/>
        <v>-4.7126234108744502E-2</v>
      </c>
      <c r="H253" s="50">
        <v>44774</v>
      </c>
      <c r="I253" s="67">
        <f t="shared" si="13"/>
        <v>678.89099999999996</v>
      </c>
      <c r="J253" s="67">
        <v>78.903999999999996</v>
      </c>
      <c r="K253" s="67">
        <v>226.56800000000001</v>
      </c>
      <c r="L253" s="67">
        <v>207.34100000000001</v>
      </c>
      <c r="M253" s="67">
        <v>166.078</v>
      </c>
    </row>
    <row r="254" spans="2:13">
      <c r="B254" s="50">
        <v>44805</v>
      </c>
      <c r="C254" s="68">
        <v>147.09387150999996</v>
      </c>
      <c r="D254" s="68">
        <v>64.889543869999983</v>
      </c>
      <c r="E254" s="69">
        <v>65.698346259999994</v>
      </c>
      <c r="F254" s="69">
        <v>16.505981380000001</v>
      </c>
      <c r="G254" s="51">
        <f t="shared" si="14"/>
        <v>7.2069810645990495E-2</v>
      </c>
      <c r="H254" s="50">
        <v>44805</v>
      </c>
      <c r="I254" s="67">
        <f t="shared" si="13"/>
        <v>683.99900000000002</v>
      </c>
      <c r="J254" s="67">
        <v>79.581999999999994</v>
      </c>
      <c r="K254" s="67">
        <v>228.203</v>
      </c>
      <c r="L254" s="67">
        <v>209.125</v>
      </c>
      <c r="M254" s="67">
        <v>167.089</v>
      </c>
    </row>
    <row r="255" spans="2:13">
      <c r="B255" s="50">
        <v>44835</v>
      </c>
      <c r="C255" s="68">
        <v>146.67628567999998</v>
      </c>
      <c r="D255" s="68">
        <v>64.844566589999985</v>
      </c>
      <c r="E255" s="69">
        <v>67.554302599999986</v>
      </c>
      <c r="F255" s="69">
        <v>14.27741649</v>
      </c>
      <c r="G255" s="51">
        <f t="shared" si="14"/>
        <v>6.6581335245564199E-2</v>
      </c>
      <c r="H255" s="50">
        <v>44835</v>
      </c>
      <c r="I255" s="67">
        <f t="shared" si="13"/>
        <v>688.048</v>
      </c>
      <c r="J255" s="67">
        <v>80.201999999999998</v>
      </c>
      <c r="K255" s="67">
        <v>229.51499999999999</v>
      </c>
      <c r="L255" s="67">
        <v>210.44200000000001</v>
      </c>
      <c r="M255" s="67">
        <v>167.88900000000001</v>
      </c>
    </row>
    <row r="256" spans="2:13">
      <c r="B256" s="50">
        <v>44866</v>
      </c>
      <c r="C256" s="68">
        <v>152.09498728</v>
      </c>
      <c r="D256" s="68">
        <v>65.943945909999997</v>
      </c>
      <c r="E256" s="69">
        <v>69.833566259999998</v>
      </c>
      <c r="F256" s="69">
        <v>16.31747511</v>
      </c>
      <c r="G256" s="51">
        <f t="shared" si="14"/>
        <v>9.7492693008383702E-2</v>
      </c>
      <c r="H256" s="50">
        <v>44866</v>
      </c>
      <c r="I256" s="67">
        <f t="shared" si="13"/>
        <v>688.49</v>
      </c>
      <c r="J256" s="67">
        <v>80.462999999999994</v>
      </c>
      <c r="K256" s="67">
        <v>228.62299999999999</v>
      </c>
      <c r="L256" s="67">
        <v>210.673</v>
      </c>
      <c r="M256" s="67">
        <v>168.73099999999999</v>
      </c>
    </row>
    <row r="257" spans="2:13">
      <c r="B257" s="50">
        <v>44896</v>
      </c>
      <c r="C257" s="68">
        <v>149.79987516999995</v>
      </c>
      <c r="D257" s="68">
        <v>71.872216510000001</v>
      </c>
      <c r="E257" s="69">
        <v>62.863943909999989</v>
      </c>
      <c r="F257" s="69">
        <v>15.063714750000003</v>
      </c>
      <c r="G257" s="51">
        <f t="shared" si="14"/>
        <v>1.16113311991346E-2</v>
      </c>
      <c r="H257" s="50">
        <v>44896</v>
      </c>
      <c r="I257" s="67">
        <f t="shared" si="13"/>
        <v>691.74599999999998</v>
      </c>
      <c r="J257" s="67">
        <v>80.924999999999997</v>
      </c>
      <c r="K257" s="67">
        <v>229.649</v>
      </c>
      <c r="L257" s="67">
        <v>211.80199999999999</v>
      </c>
      <c r="M257" s="67">
        <v>169.37</v>
      </c>
    </row>
    <row r="258" spans="2:13">
      <c r="B258" s="76"/>
    </row>
  </sheetData>
  <sortState ref="B55:E58">
    <sortCondition descending="1" ref="C55:C58"/>
  </sortState>
  <mergeCells count="19">
    <mergeCell ref="B99:F99"/>
    <mergeCell ref="B100:F100"/>
    <mergeCell ref="J94:P94"/>
    <mergeCell ref="J4:P4"/>
    <mergeCell ref="J5:P5"/>
    <mergeCell ref="J23:P23"/>
    <mergeCell ref="J24:P24"/>
    <mergeCell ref="J47:P47"/>
    <mergeCell ref="J28:P28"/>
    <mergeCell ref="J29:P29"/>
    <mergeCell ref="J46:P46"/>
    <mergeCell ref="I65:O65"/>
    <mergeCell ref="I66:O66"/>
    <mergeCell ref="B6:G6"/>
    <mergeCell ref="I83:O83"/>
    <mergeCell ref="I84:O84"/>
    <mergeCell ref="B7:G7"/>
    <mergeCell ref="B1:L1"/>
    <mergeCell ref="B8:D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41" zoomScale="160" zoomScaleNormal="160" workbookViewId="0">
      <selection activeCell="E59" sqref="E59"/>
    </sheetView>
  </sheetViews>
  <sheetFormatPr baseColWidth="10" defaultColWidth="8.85546875" defaultRowHeight="12.75"/>
  <cols>
    <col min="1" max="2" width="10.7109375" style="1" customWidth="1"/>
    <col min="3" max="3" width="12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83" t="s">
        <v>82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4" spans="2:12">
      <c r="B4" s="58" t="s">
        <v>83</v>
      </c>
      <c r="C4" s="58"/>
      <c r="D4" s="58"/>
      <c r="E4" s="58"/>
      <c r="F4" s="58"/>
      <c r="G4" s="58"/>
    </row>
    <row r="5" spans="2:12">
      <c r="B5" s="1" t="s">
        <v>84</v>
      </c>
    </row>
    <row r="6" spans="2:12" ht="14.45" customHeight="1">
      <c r="B6" s="87" t="s">
        <v>15</v>
      </c>
      <c r="C6" s="88"/>
      <c r="D6" s="88"/>
      <c r="E6" s="21">
        <v>2021</v>
      </c>
      <c r="F6" s="21">
        <v>2022</v>
      </c>
      <c r="G6" s="21" t="s">
        <v>16</v>
      </c>
    </row>
    <row r="7" spans="2:12" s="2" customFormat="1">
      <c r="B7" s="14" t="s">
        <v>17</v>
      </c>
      <c r="C7" s="15"/>
      <c r="D7" s="16"/>
      <c r="E7" s="74">
        <v>69802.524130000005</v>
      </c>
      <c r="F7" s="74">
        <v>74004.141950000005</v>
      </c>
      <c r="G7" s="23">
        <f>+F7/E7-1</f>
        <v>6.0192920992010457E-2</v>
      </c>
    </row>
    <row r="8" spans="2:12">
      <c r="B8" s="17" t="s">
        <v>18</v>
      </c>
      <c r="C8" s="18"/>
      <c r="D8" s="19"/>
      <c r="E8" s="71">
        <v>53014.437979999995</v>
      </c>
      <c r="F8" s="71">
        <v>56249.323550000001</v>
      </c>
      <c r="G8" s="23">
        <f t="shared" ref="G8:G22" si="0">+F8/E8-1</f>
        <v>6.1018954331278241E-2</v>
      </c>
    </row>
    <row r="9" spans="2:12">
      <c r="B9" s="20" t="s">
        <v>19</v>
      </c>
      <c r="C9" s="18"/>
      <c r="D9" s="19"/>
      <c r="E9" s="13">
        <v>1395.20811</v>
      </c>
      <c r="F9" s="13">
        <v>1558.5700099999999</v>
      </c>
      <c r="G9" s="23">
        <f t="shared" si="0"/>
        <v>0.11708783716860705</v>
      </c>
      <c r="H9" s="57"/>
    </row>
    <row r="10" spans="2:12">
      <c r="B10" s="20" t="s">
        <v>20</v>
      </c>
      <c r="C10" s="18"/>
      <c r="D10" s="19"/>
      <c r="E10" s="13">
        <v>1419.1815800000004</v>
      </c>
      <c r="F10" s="13">
        <v>1544.2832500000002</v>
      </c>
      <c r="G10" s="23">
        <f t="shared" si="0"/>
        <v>8.8150573374831787E-2</v>
      </c>
      <c r="H10" s="57"/>
    </row>
    <row r="11" spans="2:12">
      <c r="B11" s="20" t="s">
        <v>21</v>
      </c>
      <c r="C11" s="18"/>
      <c r="D11" s="19"/>
      <c r="E11" s="13">
        <v>10909.872409999998</v>
      </c>
      <c r="F11" s="13">
        <v>13631.699330000001</v>
      </c>
      <c r="G11" s="23">
        <f t="shared" si="0"/>
        <v>0.24948292864590926</v>
      </c>
      <c r="H11" s="57"/>
    </row>
    <row r="12" spans="2:12">
      <c r="B12" s="20" t="s">
        <v>22</v>
      </c>
      <c r="C12" s="18"/>
      <c r="D12" s="19"/>
      <c r="E12" s="13">
        <v>3543.4393699999996</v>
      </c>
      <c r="F12" s="13">
        <v>3470.0865199999994</v>
      </c>
      <c r="G12" s="23">
        <f t="shared" si="0"/>
        <v>-2.0701031495284239E-2</v>
      </c>
      <c r="H12" s="57"/>
    </row>
    <row r="13" spans="2:12">
      <c r="B13" s="20" t="s">
        <v>23</v>
      </c>
      <c r="C13" s="18"/>
      <c r="D13" s="19"/>
      <c r="E13" s="13">
        <v>14094.077100000004</v>
      </c>
      <c r="F13" s="13">
        <v>13719.052900000002</v>
      </c>
      <c r="G13" s="23">
        <f t="shared" si="0"/>
        <v>-2.6608638319425837E-2</v>
      </c>
      <c r="H13" s="57"/>
    </row>
    <row r="14" spans="2:12">
      <c r="B14" s="20" t="s">
        <v>24</v>
      </c>
      <c r="C14" s="18"/>
      <c r="D14" s="19"/>
      <c r="E14" s="13">
        <v>12041.486729999999</v>
      </c>
      <c r="F14" s="13">
        <v>11785.36046</v>
      </c>
      <c r="G14" s="23">
        <f t="shared" si="0"/>
        <v>-2.1270319499824608E-2</v>
      </c>
      <c r="H14" s="57"/>
    </row>
    <row r="15" spans="2:12">
      <c r="B15" s="14" t="s">
        <v>25</v>
      </c>
      <c r="C15" s="18"/>
      <c r="D15" s="19"/>
      <c r="E15" s="71">
        <v>6993.0435499999994</v>
      </c>
      <c r="F15" s="71">
        <v>7003.6876200000024</v>
      </c>
      <c r="G15" s="23">
        <f t="shared" si="0"/>
        <v>1.5220940530253912E-3</v>
      </c>
    </row>
    <row r="16" spans="2:12">
      <c r="B16" s="20" t="s">
        <v>26</v>
      </c>
      <c r="C16" s="18"/>
      <c r="D16" s="19"/>
      <c r="E16" s="13">
        <v>6990.1945799999994</v>
      </c>
      <c r="F16" s="13">
        <v>7001.4416300000021</v>
      </c>
      <c r="G16" s="23">
        <f t="shared" si="0"/>
        <v>1.6089752397139279E-3</v>
      </c>
    </row>
    <row r="17" spans="2:7">
      <c r="B17" s="20" t="s">
        <v>27</v>
      </c>
      <c r="C17" s="18"/>
      <c r="D17" s="19"/>
      <c r="E17" s="13">
        <v>2.8479699999999997</v>
      </c>
      <c r="F17" s="13">
        <v>2.2349899999999998</v>
      </c>
      <c r="G17" s="23">
        <f t="shared" si="0"/>
        <v>-0.21523400878520482</v>
      </c>
    </row>
    <row r="18" spans="2:7">
      <c r="B18" s="20" t="s">
        <v>28</v>
      </c>
      <c r="C18" s="18"/>
      <c r="D18" s="19"/>
      <c r="E18" s="13">
        <v>0</v>
      </c>
      <c r="F18" s="13">
        <v>0</v>
      </c>
      <c r="G18" s="23"/>
    </row>
    <row r="19" spans="2:7">
      <c r="B19" s="14" t="s">
        <v>29</v>
      </c>
      <c r="C19" s="18"/>
      <c r="D19" s="19"/>
      <c r="E19" s="71">
        <v>9795.0426000000007</v>
      </c>
      <c r="F19" s="71">
        <v>10751.130780000001</v>
      </c>
      <c r="G19" s="23">
        <f t="shared" si="0"/>
        <v>9.7609394776904779E-2</v>
      </c>
    </row>
    <row r="20" spans="2:7">
      <c r="B20" s="20" t="s">
        <v>30</v>
      </c>
      <c r="C20" s="18"/>
      <c r="D20" s="19"/>
      <c r="E20" s="13">
        <v>0.28499999999999998</v>
      </c>
      <c r="F20" s="13">
        <v>0.18099999999999999</v>
      </c>
      <c r="G20" s="23">
        <f t="shared" si="0"/>
        <v>-0.3649122807017543</v>
      </c>
    </row>
    <row r="21" spans="2:7">
      <c r="B21" s="20" t="s">
        <v>31</v>
      </c>
      <c r="C21" s="18"/>
      <c r="D21" s="19"/>
      <c r="E21" s="13">
        <v>3580.5982800000002</v>
      </c>
      <c r="F21" s="13">
        <v>3986.9724000000001</v>
      </c>
      <c r="G21" s="23">
        <f t="shared" si="0"/>
        <v>0.11349335731681132</v>
      </c>
    </row>
    <row r="22" spans="2:7">
      <c r="B22" s="20" t="s">
        <v>33</v>
      </c>
      <c r="C22" s="18"/>
      <c r="D22" s="19"/>
      <c r="E22" s="13">
        <v>796.22554999999977</v>
      </c>
      <c r="F22" s="13">
        <v>820.85729000000003</v>
      </c>
      <c r="G22" s="23">
        <f t="shared" si="0"/>
        <v>3.0935631241675532E-2</v>
      </c>
    </row>
    <row r="23" spans="2:7">
      <c r="B23" s="3" t="s">
        <v>32</v>
      </c>
    </row>
    <row r="25" spans="2:7">
      <c r="B25" s="58" t="s">
        <v>85</v>
      </c>
      <c r="C25" s="58"/>
      <c r="D25" s="58"/>
      <c r="E25" s="58"/>
      <c r="F25" s="58"/>
      <c r="G25" s="58"/>
    </row>
    <row r="26" spans="2:7">
      <c r="B26" s="1" t="s">
        <v>86</v>
      </c>
    </row>
    <row r="27" spans="2:7" ht="25.5">
      <c r="B27" s="87" t="s">
        <v>15</v>
      </c>
      <c r="C27" s="88"/>
      <c r="D27" s="88"/>
      <c r="E27" s="21">
        <v>2021</v>
      </c>
      <c r="F27" s="21">
        <v>2022</v>
      </c>
      <c r="G27" s="21" t="s">
        <v>87</v>
      </c>
    </row>
    <row r="28" spans="2:7">
      <c r="B28" s="14" t="s">
        <v>17</v>
      </c>
      <c r="C28" s="15"/>
      <c r="D28" s="16"/>
      <c r="E28" s="12">
        <f>E7/$E$7</f>
        <v>1</v>
      </c>
      <c r="F28" s="12">
        <f>F7/$F$7</f>
        <v>1</v>
      </c>
      <c r="G28" s="25">
        <f>+(F28-E28)*100</f>
        <v>0</v>
      </c>
    </row>
    <row r="29" spans="2:7">
      <c r="B29" s="17" t="s">
        <v>18</v>
      </c>
      <c r="C29" s="18"/>
      <c r="D29" s="19"/>
      <c r="E29" s="12">
        <f t="shared" ref="E29:E43" si="1">E8/$E$7</f>
        <v>0.75949170378518216</v>
      </c>
      <c r="F29" s="12">
        <f t="shared" ref="F29:F43" si="2">F8/$F$7</f>
        <v>0.76008345030206781</v>
      </c>
      <c r="G29" s="25">
        <f t="shared" ref="G29:G43" si="3">+(F29-E29)*100</f>
        <v>5.917465168856495E-2</v>
      </c>
    </row>
    <row r="30" spans="2:7">
      <c r="B30" s="20" t="s">
        <v>19</v>
      </c>
      <c r="C30" s="18"/>
      <c r="D30" s="19"/>
      <c r="E30" s="12">
        <f t="shared" si="1"/>
        <v>1.9987932061046515E-2</v>
      </c>
      <c r="F30" s="12">
        <f t="shared" si="2"/>
        <v>2.1060578082954178E-2</v>
      </c>
      <c r="G30" s="25">
        <f t="shared" si="3"/>
        <v>0.10726460219076632</v>
      </c>
    </row>
    <row r="31" spans="2:7">
      <c r="B31" s="20" t="s">
        <v>20</v>
      </c>
      <c r="C31" s="18"/>
      <c r="D31" s="19"/>
      <c r="E31" s="12">
        <f t="shared" si="1"/>
        <v>2.0331379096791988E-2</v>
      </c>
      <c r="F31" s="12">
        <f t="shared" si="2"/>
        <v>2.0867524564278799E-2</v>
      </c>
      <c r="G31" s="25">
        <f t="shared" si="3"/>
        <v>5.3614546748681144E-2</v>
      </c>
    </row>
    <row r="32" spans="2:7">
      <c r="B32" s="20" t="s">
        <v>21</v>
      </c>
      <c r="C32" s="18"/>
      <c r="D32" s="19"/>
      <c r="E32" s="12">
        <f t="shared" si="1"/>
        <v>0.15629624495643576</v>
      </c>
      <c r="F32" s="12">
        <f t="shared" si="2"/>
        <v>0.18420184290779418</v>
      </c>
      <c r="G32" s="25">
        <f t="shared" si="3"/>
        <v>2.7905597951358412</v>
      </c>
    </row>
    <row r="33" spans="2:7">
      <c r="B33" s="20" t="s">
        <v>22</v>
      </c>
      <c r="C33" s="18"/>
      <c r="D33" s="19"/>
      <c r="E33" s="12">
        <f t="shared" si="1"/>
        <v>5.0763771284269163E-2</v>
      </c>
      <c r="F33" s="12">
        <f t="shared" si="2"/>
        <v>4.689043651562802E-2</v>
      </c>
      <c r="G33" s="25">
        <f t="shared" si="3"/>
        <v>-0.38733347686411429</v>
      </c>
    </row>
    <row r="34" spans="2:7">
      <c r="B34" s="20" t="s">
        <v>23</v>
      </c>
      <c r="C34" s="18"/>
      <c r="D34" s="19"/>
      <c r="E34" s="12">
        <f t="shared" si="1"/>
        <v>0.2019135736947168</v>
      </c>
      <c r="F34" s="12">
        <f t="shared" si="2"/>
        <v>0.18538223048743829</v>
      </c>
      <c r="G34" s="25">
        <f t="shared" si="3"/>
        <v>-1.6531343207278504</v>
      </c>
    </row>
    <row r="35" spans="2:7">
      <c r="B35" s="20" t="s">
        <v>24</v>
      </c>
      <c r="C35" s="18"/>
      <c r="D35" s="19"/>
      <c r="E35" s="12">
        <f t="shared" si="1"/>
        <v>0.17250789824697416</v>
      </c>
      <c r="F35" s="12">
        <f t="shared" si="2"/>
        <v>0.15925271409757896</v>
      </c>
      <c r="G35" s="25">
        <f t="shared" si="3"/>
        <v>-1.3255184149395194</v>
      </c>
    </row>
    <row r="36" spans="2:7">
      <c r="B36" s="14" t="s">
        <v>25</v>
      </c>
      <c r="C36" s="18"/>
      <c r="D36" s="19"/>
      <c r="E36" s="12">
        <f t="shared" si="1"/>
        <v>0.10018324748509347</v>
      </c>
      <c r="F36" s="12">
        <f t="shared" si="2"/>
        <v>9.4639130127769852E-2</v>
      </c>
      <c r="G36" s="25">
        <f t="shared" si="3"/>
        <v>-0.55441173573236169</v>
      </c>
    </row>
    <row r="37" spans="2:7">
      <c r="B37" s="20" t="s">
        <v>26</v>
      </c>
      <c r="C37" s="18"/>
      <c r="D37" s="19"/>
      <c r="E37" s="12">
        <f t="shared" si="1"/>
        <v>0.10014243277193648</v>
      </c>
      <c r="F37" s="12">
        <f t="shared" si="2"/>
        <v>9.4608780610285853E-2</v>
      </c>
      <c r="G37" s="25">
        <f t="shared" si="3"/>
        <v>-0.5533652161650624</v>
      </c>
    </row>
    <row r="38" spans="2:7">
      <c r="B38" s="20" t="s">
        <v>27</v>
      </c>
      <c r="C38" s="18"/>
      <c r="D38" s="19"/>
      <c r="E38" s="12">
        <f t="shared" si="1"/>
        <v>4.0800387027494148E-5</v>
      </c>
      <c r="F38" s="12">
        <f t="shared" si="2"/>
        <v>3.0200877155092798E-5</v>
      </c>
      <c r="G38" s="25">
        <f t="shared" si="3"/>
        <v>-1.0599509872401352E-3</v>
      </c>
    </row>
    <row r="39" spans="2:7">
      <c r="B39" s="20" t="s">
        <v>28</v>
      </c>
      <c r="C39" s="18"/>
      <c r="D39" s="19"/>
      <c r="E39" s="12">
        <f t="shared" si="1"/>
        <v>0</v>
      </c>
      <c r="F39" s="12">
        <f t="shared" si="2"/>
        <v>0</v>
      </c>
      <c r="G39" s="25">
        <f t="shared" si="3"/>
        <v>0</v>
      </c>
    </row>
    <row r="40" spans="2:7">
      <c r="B40" s="14" t="s">
        <v>29</v>
      </c>
      <c r="C40" s="18"/>
      <c r="D40" s="19"/>
      <c r="E40" s="12">
        <f t="shared" si="1"/>
        <v>0.14032504872972421</v>
      </c>
      <c r="F40" s="12">
        <f t="shared" si="2"/>
        <v>0.14527741957016232</v>
      </c>
      <c r="G40" s="25">
        <f t="shared" si="3"/>
        <v>0.49523708404381195</v>
      </c>
    </row>
    <row r="41" spans="2:7">
      <c r="B41" s="20" t="s">
        <v>30</v>
      </c>
      <c r="C41" s="18"/>
      <c r="D41" s="19"/>
      <c r="E41" s="12">
        <f t="shared" si="1"/>
        <v>4.0829469070375857E-6</v>
      </c>
      <c r="F41" s="12">
        <f>F20/$F$7</f>
        <v>2.4458090483947565E-6</v>
      </c>
      <c r="G41" s="25">
        <f t="shared" si="3"/>
        <v>-1.6371378586428292E-4</v>
      </c>
    </row>
    <row r="42" spans="2:7">
      <c r="B42" s="20" t="s">
        <v>31</v>
      </c>
      <c r="C42" s="18"/>
      <c r="D42" s="19"/>
      <c r="E42" s="12">
        <f t="shared" si="1"/>
        <v>5.1296114640947722E-2</v>
      </c>
      <c r="F42" s="12">
        <f t="shared" si="2"/>
        <v>5.3874989898453921E-2</v>
      </c>
      <c r="G42" s="25">
        <f t="shared" si="3"/>
        <v>0.25788752575061979</v>
      </c>
    </row>
    <row r="43" spans="2:7">
      <c r="B43" s="20" t="s">
        <v>33</v>
      </c>
      <c r="C43" s="18"/>
      <c r="D43" s="19"/>
      <c r="E43" s="12">
        <f t="shared" si="1"/>
        <v>1.1406830339216842E-2</v>
      </c>
      <c r="F43" s="12">
        <f t="shared" si="2"/>
        <v>1.1092045233827619E-2</v>
      </c>
      <c r="G43" s="25">
        <f t="shared" si="3"/>
        <v>-3.1478510538922311E-2</v>
      </c>
    </row>
    <row r="44" spans="2:7">
      <c r="B44" s="3" t="s">
        <v>32</v>
      </c>
    </row>
    <row r="46" spans="2:7">
      <c r="B46" s="58" t="s">
        <v>88</v>
      </c>
      <c r="C46" s="58"/>
      <c r="D46" s="58"/>
      <c r="E46" s="58"/>
      <c r="F46" s="58"/>
      <c r="G46" s="58"/>
    </row>
    <row r="48" spans="2:7">
      <c r="B48" s="27" t="s">
        <v>42</v>
      </c>
      <c r="C48" s="27"/>
      <c r="D48" s="27" t="s">
        <v>43</v>
      </c>
      <c r="E48" s="28" t="s">
        <v>44</v>
      </c>
    </row>
    <row r="49" spans="2:5">
      <c r="B49" s="30" t="s">
        <v>45</v>
      </c>
      <c r="C49" s="70"/>
      <c r="D49" s="71">
        <v>1001</v>
      </c>
      <c r="E49" s="31">
        <f>D49/$D$77</f>
        <v>1.2874763662555145E-2</v>
      </c>
    </row>
    <row r="50" spans="2:5">
      <c r="B50" s="29" t="s">
        <v>47</v>
      </c>
      <c r="C50" s="72"/>
      <c r="D50" s="13">
        <v>713</v>
      </c>
      <c r="E50" s="73">
        <f t="shared" ref="E50:E77" si="4">D50/$D$77</f>
        <v>9.1705359554463718E-3</v>
      </c>
    </row>
    <row r="51" spans="2:5">
      <c r="B51" s="29" t="s">
        <v>49</v>
      </c>
      <c r="C51" s="72"/>
      <c r="D51" s="13">
        <v>78</v>
      </c>
      <c r="E51" s="73">
        <f t="shared" si="4"/>
        <v>1.0032283373419594E-3</v>
      </c>
    </row>
    <row r="52" spans="2:5">
      <c r="B52" s="29" t="s">
        <v>50</v>
      </c>
      <c r="C52" s="72"/>
      <c r="D52" s="13">
        <v>210</v>
      </c>
      <c r="E52" s="73">
        <f t="shared" si="4"/>
        <v>2.7009993697668139E-3</v>
      </c>
    </row>
    <row r="53" spans="2:5">
      <c r="B53" s="30" t="s">
        <v>51</v>
      </c>
      <c r="C53" s="70"/>
      <c r="D53" s="71">
        <v>8142</v>
      </c>
      <c r="E53" s="31">
        <f t="shared" si="4"/>
        <v>0.10472160413638761</v>
      </c>
    </row>
    <row r="54" spans="2:5">
      <c r="B54" s="29" t="s">
        <v>52</v>
      </c>
      <c r="C54" s="72"/>
      <c r="D54" s="13">
        <v>1746</v>
      </c>
      <c r="E54" s="73">
        <f t="shared" si="4"/>
        <v>2.2456880474346935E-2</v>
      </c>
    </row>
    <row r="55" spans="2:5">
      <c r="B55" s="29" t="s">
        <v>53</v>
      </c>
      <c r="C55" s="72"/>
      <c r="D55" s="13">
        <v>5588</v>
      </c>
      <c r="E55" s="73">
        <f t="shared" si="4"/>
        <v>7.1872307039318836E-2</v>
      </c>
    </row>
    <row r="56" spans="2:5">
      <c r="B56" s="29" t="s">
        <v>54</v>
      </c>
      <c r="C56" s="72"/>
      <c r="D56" s="13">
        <v>808</v>
      </c>
      <c r="E56" s="73">
        <f t="shared" si="4"/>
        <v>1.0392416622721836E-2</v>
      </c>
    </row>
    <row r="57" spans="2:5">
      <c r="B57" s="30" t="s">
        <v>55</v>
      </c>
      <c r="C57" s="70"/>
      <c r="D57" s="71">
        <v>3817</v>
      </c>
      <c r="E57" s="31">
        <f t="shared" si="4"/>
        <v>4.9093879020952039E-2</v>
      </c>
    </row>
    <row r="58" spans="2:5">
      <c r="B58" s="29" t="s">
        <v>55</v>
      </c>
      <c r="C58" s="72"/>
      <c r="D58" s="13">
        <v>3817</v>
      </c>
      <c r="E58" s="73">
        <f t="shared" si="4"/>
        <v>4.9093879020952039E-2</v>
      </c>
    </row>
    <row r="59" spans="2:5">
      <c r="B59" s="30" t="s">
        <v>56</v>
      </c>
      <c r="C59" s="70"/>
      <c r="D59" s="71">
        <v>1512</v>
      </c>
      <c r="E59" s="31">
        <f t="shared" si="4"/>
        <v>1.944719546232106E-2</v>
      </c>
    </row>
    <row r="60" spans="2:5">
      <c r="B60" s="29" t="s">
        <v>57</v>
      </c>
      <c r="C60" s="72"/>
      <c r="D60" s="13">
        <v>1504</v>
      </c>
      <c r="E60" s="73">
        <f t="shared" si="4"/>
        <v>1.9344300248234705E-2</v>
      </c>
    </row>
    <row r="61" spans="2:5">
      <c r="B61" s="29" t="s">
        <v>58</v>
      </c>
      <c r="C61" s="72"/>
      <c r="D61" s="13">
        <v>8</v>
      </c>
      <c r="E61" s="73">
        <f t="shared" si="4"/>
        <v>1.0289521408635481E-4</v>
      </c>
    </row>
    <row r="62" spans="2:5">
      <c r="B62" s="30" t="s">
        <v>59</v>
      </c>
      <c r="C62" s="70"/>
      <c r="D62" s="71">
        <v>96</v>
      </c>
      <c r="E62" s="31">
        <f t="shared" si="4"/>
        <v>1.2347425690362576E-3</v>
      </c>
    </row>
    <row r="63" spans="2:5">
      <c r="B63" s="29" t="s">
        <v>60</v>
      </c>
      <c r="C63" s="72"/>
      <c r="D63" s="13">
        <v>3</v>
      </c>
      <c r="E63" s="73">
        <f t="shared" si="4"/>
        <v>3.858570528238305E-5</v>
      </c>
    </row>
    <row r="64" spans="2:5">
      <c r="B64" s="29" t="s">
        <v>61</v>
      </c>
      <c r="C64" s="72"/>
      <c r="D64" s="13">
        <v>93</v>
      </c>
      <c r="E64" s="73">
        <f t="shared" si="4"/>
        <v>1.1961568637538747E-3</v>
      </c>
    </row>
    <row r="65" spans="2:5">
      <c r="B65" s="30" t="s">
        <v>62</v>
      </c>
      <c r="C65" s="70"/>
      <c r="D65" s="71">
        <v>41</v>
      </c>
      <c r="E65" s="31">
        <f t="shared" si="4"/>
        <v>5.2733797219256843E-4</v>
      </c>
    </row>
    <row r="66" spans="2:5">
      <c r="B66" s="29" t="s">
        <v>62</v>
      </c>
      <c r="C66" s="72"/>
      <c r="D66" s="13">
        <v>41</v>
      </c>
      <c r="E66" s="73">
        <f t="shared" si="4"/>
        <v>5.2733797219256843E-4</v>
      </c>
    </row>
    <row r="67" spans="2:5">
      <c r="B67" s="30" t="s">
        <v>63</v>
      </c>
      <c r="C67" s="70"/>
      <c r="D67" s="71">
        <v>63140</v>
      </c>
      <c r="E67" s="31">
        <f t="shared" si="4"/>
        <v>0.81210047717655531</v>
      </c>
    </row>
    <row r="68" spans="2:5">
      <c r="B68" s="29" t="s">
        <v>64</v>
      </c>
      <c r="C68" s="72"/>
      <c r="D68" s="13">
        <v>2192</v>
      </c>
      <c r="E68" s="73">
        <f t="shared" si="4"/>
        <v>2.8193288659661218E-2</v>
      </c>
    </row>
    <row r="69" spans="2:5">
      <c r="B69" s="29" t="s">
        <v>65</v>
      </c>
      <c r="C69" s="72"/>
      <c r="D69" s="13">
        <v>1350</v>
      </c>
      <c r="E69" s="73">
        <f t="shared" si="4"/>
        <v>1.7363567377072373E-2</v>
      </c>
    </row>
    <row r="70" spans="2:5">
      <c r="B70" s="29" t="s">
        <v>66</v>
      </c>
      <c r="C70" s="72"/>
      <c r="D70" s="13">
        <v>36</v>
      </c>
      <c r="E70" s="73">
        <f t="shared" si="4"/>
        <v>4.6302846338859663E-4</v>
      </c>
    </row>
    <row r="71" spans="2:5">
      <c r="B71" s="29" t="s">
        <v>67</v>
      </c>
      <c r="C71" s="72"/>
      <c r="D71" s="13">
        <v>22</v>
      </c>
      <c r="E71" s="73">
        <f t="shared" si="4"/>
        <v>2.8296183873747572E-4</v>
      </c>
    </row>
    <row r="72" spans="2:5">
      <c r="B72" s="29" t="s">
        <v>68</v>
      </c>
      <c r="C72" s="72"/>
      <c r="D72" s="13">
        <v>52462</v>
      </c>
      <c r="E72" s="73">
        <f t="shared" si="4"/>
        <v>0.67476109017479324</v>
      </c>
    </row>
    <row r="73" spans="2:5">
      <c r="B73" s="29" t="s">
        <v>69</v>
      </c>
      <c r="C73" s="72"/>
      <c r="D73" s="13">
        <v>2008</v>
      </c>
      <c r="E73" s="73">
        <f t="shared" si="4"/>
        <v>2.5826698735675058E-2</v>
      </c>
    </row>
    <row r="74" spans="2:5">
      <c r="B74" s="29" t="s">
        <v>70</v>
      </c>
      <c r="C74" s="72"/>
      <c r="D74" s="13">
        <v>198</v>
      </c>
      <c r="E74" s="73">
        <f t="shared" si="4"/>
        <v>2.5466565486372814E-3</v>
      </c>
    </row>
    <row r="75" spans="2:5">
      <c r="B75" s="29" t="s">
        <v>71</v>
      </c>
      <c r="C75" s="72"/>
      <c r="D75" s="13">
        <v>1730</v>
      </c>
      <c r="E75" s="73">
        <f t="shared" si="4"/>
        <v>2.2251090046174229E-2</v>
      </c>
    </row>
    <row r="76" spans="2:5">
      <c r="B76" s="29" t="s">
        <v>72</v>
      </c>
      <c r="C76" s="72"/>
      <c r="D76" s="13">
        <v>3142</v>
      </c>
      <c r="E76" s="73">
        <f t="shared" si="4"/>
        <v>4.0412095332415854E-2</v>
      </c>
    </row>
    <row r="77" spans="2:5">
      <c r="B77" s="30" t="s">
        <v>73</v>
      </c>
      <c r="C77" s="70"/>
      <c r="D77" s="71">
        <v>77749</v>
      </c>
      <c r="E77" s="73">
        <f t="shared" si="4"/>
        <v>1</v>
      </c>
    </row>
  </sheetData>
  <sortState ref="B49:D54">
    <sortCondition descending="1" ref="D49:D54"/>
  </sortState>
  <mergeCells count="3">
    <mergeCell ref="B1:L1"/>
    <mergeCell ref="B6:D6"/>
    <mergeCell ref="B27:D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35" zoomScale="160" zoomScaleNormal="160" workbookViewId="0">
      <selection activeCell="E59" sqref="E59"/>
    </sheetView>
  </sheetViews>
  <sheetFormatPr baseColWidth="10" defaultColWidth="8.85546875" defaultRowHeight="12.75"/>
  <cols>
    <col min="1" max="2" width="10.7109375" style="1" customWidth="1"/>
    <col min="3" max="3" width="12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93" t="s">
        <v>89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4" spans="2:12">
      <c r="B4" s="59" t="s">
        <v>83</v>
      </c>
      <c r="C4" s="59"/>
      <c r="D4" s="59"/>
      <c r="E4" s="59"/>
      <c r="F4" s="59"/>
      <c r="G4" s="59"/>
    </row>
    <row r="5" spans="2:12">
      <c r="B5" s="1" t="s">
        <v>84</v>
      </c>
    </row>
    <row r="6" spans="2:12" ht="14.45" customHeight="1">
      <c r="B6" s="94" t="s">
        <v>15</v>
      </c>
      <c r="C6" s="95"/>
      <c r="D6" s="95"/>
      <c r="E6" s="22">
        <v>2021</v>
      </c>
      <c r="F6" s="22">
        <v>2022</v>
      </c>
      <c r="G6" s="22" t="s">
        <v>16</v>
      </c>
    </row>
    <row r="7" spans="2:12" s="2" customFormat="1">
      <c r="B7" s="14" t="s">
        <v>17</v>
      </c>
      <c r="C7" s="15"/>
      <c r="D7" s="16"/>
      <c r="E7" s="74">
        <v>370557.26441</v>
      </c>
      <c r="F7" s="74">
        <v>414837.42831999995</v>
      </c>
      <c r="G7" s="24">
        <f>+F7/E7-1</f>
        <v>0.11949614314133794</v>
      </c>
    </row>
    <row r="8" spans="2:12">
      <c r="B8" s="17" t="s">
        <v>18</v>
      </c>
      <c r="C8" s="18"/>
      <c r="D8" s="19"/>
      <c r="E8" s="71">
        <v>241184.26681999999</v>
      </c>
      <c r="F8" s="71">
        <v>283124.98538999993</v>
      </c>
      <c r="G8" s="24">
        <f t="shared" ref="G8:G22" si="0">+F8/E8-1</f>
        <v>0.17389491911303256</v>
      </c>
    </row>
    <row r="9" spans="2:12">
      <c r="B9" s="20" t="s">
        <v>19</v>
      </c>
      <c r="C9" s="18"/>
      <c r="D9" s="19"/>
      <c r="E9" s="13">
        <v>4435.9459100000004</v>
      </c>
      <c r="F9" s="13">
        <v>4635.6407299999992</v>
      </c>
      <c r="G9" s="24">
        <f t="shared" si="0"/>
        <v>4.5017415462579091E-2</v>
      </c>
    </row>
    <row r="10" spans="2:12" ht="15">
      <c r="B10" s="20" t="s">
        <v>20</v>
      </c>
      <c r="C10" s="18"/>
      <c r="D10" s="19"/>
      <c r="E10" s="13">
        <v>7308.8921</v>
      </c>
      <c r="F10" s="13">
        <v>7134.3257500000009</v>
      </c>
      <c r="G10" s="24">
        <f t="shared" si="0"/>
        <v>-2.3884105499381914E-2</v>
      </c>
      <c r="H10"/>
    </row>
    <row r="11" spans="2:12">
      <c r="B11" s="20" t="s">
        <v>21</v>
      </c>
      <c r="C11" s="18"/>
      <c r="D11" s="19"/>
      <c r="E11" s="13">
        <v>100123.42734000001</v>
      </c>
      <c r="F11" s="13">
        <v>124730.14149000002</v>
      </c>
      <c r="G11" s="24">
        <f t="shared" si="0"/>
        <v>0.24576380177678425</v>
      </c>
    </row>
    <row r="12" spans="2:12">
      <c r="B12" s="20" t="s">
        <v>22</v>
      </c>
      <c r="C12" s="18"/>
      <c r="D12" s="19"/>
      <c r="E12" s="13">
        <v>7360.1293400000004</v>
      </c>
      <c r="F12" s="13">
        <v>9295.2013999999999</v>
      </c>
      <c r="G12" s="24">
        <f t="shared" si="0"/>
        <v>0.26291277919308942</v>
      </c>
    </row>
    <row r="13" spans="2:12">
      <c r="B13" s="20" t="s">
        <v>23</v>
      </c>
      <c r="C13" s="18"/>
      <c r="D13" s="19"/>
      <c r="E13" s="13">
        <v>39602.437089999999</v>
      </c>
      <c r="F13" s="13">
        <v>39395.589449999999</v>
      </c>
      <c r="G13" s="24">
        <f t="shared" si="0"/>
        <v>-5.2231038087358073E-3</v>
      </c>
    </row>
    <row r="14" spans="2:12">
      <c r="B14" s="20" t="s">
        <v>24</v>
      </c>
      <c r="C14" s="18"/>
      <c r="D14" s="19"/>
      <c r="E14" s="13">
        <v>31715.475399999999</v>
      </c>
      <c r="F14" s="13">
        <v>34782.822679999997</v>
      </c>
      <c r="G14" s="24">
        <f t="shared" si="0"/>
        <v>9.671452946279957E-2</v>
      </c>
    </row>
    <row r="15" spans="2:12">
      <c r="B15" s="14" t="s">
        <v>25</v>
      </c>
      <c r="C15" s="18"/>
      <c r="D15" s="19"/>
      <c r="E15" s="71">
        <v>73831.676040000006</v>
      </c>
      <c r="F15" s="71">
        <v>75981.012360000008</v>
      </c>
      <c r="G15" s="24">
        <f t="shared" si="0"/>
        <v>2.9111303376555542E-2</v>
      </c>
    </row>
    <row r="16" spans="2:12">
      <c r="B16" s="20" t="s">
        <v>26</v>
      </c>
      <c r="C16" s="18"/>
      <c r="D16" s="19"/>
      <c r="E16" s="13">
        <v>45673.226710000003</v>
      </c>
      <c r="F16" s="13">
        <v>44410.969610000007</v>
      </c>
      <c r="G16" s="24">
        <f t="shared" si="0"/>
        <v>-2.7636696395782034E-2</v>
      </c>
    </row>
    <row r="17" spans="2:7">
      <c r="B17" s="20" t="s">
        <v>27</v>
      </c>
      <c r="C17" s="18"/>
      <c r="D17" s="19"/>
      <c r="E17" s="13">
        <v>27066.542000000005</v>
      </c>
      <c r="F17" s="13">
        <v>30242.241840000002</v>
      </c>
      <c r="G17" s="24">
        <f t="shared" si="0"/>
        <v>0.11732935223125285</v>
      </c>
    </row>
    <row r="18" spans="2:7">
      <c r="B18" s="20" t="s">
        <v>28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29</v>
      </c>
      <c r="C19" s="18"/>
      <c r="D19" s="19"/>
      <c r="E19" s="71">
        <v>55541.321550000001</v>
      </c>
      <c r="F19" s="71">
        <v>55731.430570000004</v>
      </c>
      <c r="G19" s="24">
        <f t="shared" si="0"/>
        <v>3.4228393328534779E-3</v>
      </c>
    </row>
    <row r="20" spans="2:7">
      <c r="B20" s="20" t="s">
        <v>30</v>
      </c>
      <c r="C20" s="18"/>
      <c r="D20" s="19"/>
      <c r="E20" s="13">
        <v>89.903999999999996</v>
      </c>
      <c r="F20" s="13">
        <v>96.174000000000007</v>
      </c>
      <c r="G20" s="24">
        <f t="shared" si="0"/>
        <v>6.9741057127602923E-2</v>
      </c>
    </row>
    <row r="21" spans="2:7">
      <c r="B21" s="20" t="s">
        <v>31</v>
      </c>
      <c r="C21" s="18"/>
      <c r="D21" s="19"/>
      <c r="E21" s="13">
        <v>13580.199070000001</v>
      </c>
      <c r="F21" s="13">
        <v>18087.4935</v>
      </c>
      <c r="G21" s="24">
        <f t="shared" si="0"/>
        <v>0.33190194096322623</v>
      </c>
    </row>
    <row r="22" spans="2:7">
      <c r="B22" s="20" t="s">
        <v>33</v>
      </c>
      <c r="C22" s="18"/>
      <c r="D22" s="19"/>
      <c r="E22" s="13">
        <v>1180.2408</v>
      </c>
      <c r="F22" s="13">
        <v>1114.22144</v>
      </c>
      <c r="G22" s="24">
        <f t="shared" si="0"/>
        <v>-5.5937195189320721E-2</v>
      </c>
    </row>
    <row r="25" spans="2:7">
      <c r="B25" s="59" t="s">
        <v>85</v>
      </c>
      <c r="C25" s="59"/>
      <c r="D25" s="59"/>
      <c r="E25" s="59"/>
      <c r="F25" s="59"/>
      <c r="G25" s="59"/>
    </row>
    <row r="26" spans="2:7">
      <c r="B26" s="1" t="s">
        <v>86</v>
      </c>
    </row>
    <row r="27" spans="2:7" ht="25.5">
      <c r="B27" s="94" t="s">
        <v>15</v>
      </c>
      <c r="C27" s="95"/>
      <c r="D27" s="95"/>
      <c r="E27" s="22">
        <v>2021</v>
      </c>
      <c r="F27" s="22">
        <v>2022</v>
      </c>
      <c r="G27" s="22" t="s">
        <v>87</v>
      </c>
    </row>
    <row r="28" spans="2:7">
      <c r="B28" s="14" t="s">
        <v>17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18</v>
      </c>
      <c r="C29" s="18"/>
      <c r="D29" s="19"/>
      <c r="E29" s="12">
        <f t="shared" ref="E29:E43" si="1">E8/$E$7</f>
        <v>0.65086908282317102</v>
      </c>
      <c r="F29" s="12">
        <f t="shared" ref="F29:F43" si="2">F8/$F$7</f>
        <v>0.68249624084450056</v>
      </c>
      <c r="G29" s="26">
        <f t="shared" ref="G29:G43" si="3">+(F29-E29)*100</f>
        <v>3.1627158021329538</v>
      </c>
    </row>
    <row r="30" spans="2:7">
      <c r="B30" s="20" t="s">
        <v>19</v>
      </c>
      <c r="C30" s="18"/>
      <c r="D30" s="19"/>
      <c r="E30" s="12">
        <f t="shared" si="1"/>
        <v>1.1971013217249696E-2</v>
      </c>
      <c r="F30" s="12">
        <f t="shared" si="2"/>
        <v>1.1174596151493179E-2</v>
      </c>
      <c r="G30" s="26">
        <f t="shared" si="3"/>
        <v>-7.9641706575651727E-2</v>
      </c>
    </row>
    <row r="31" spans="2:7">
      <c r="B31" s="20" t="s">
        <v>20</v>
      </c>
      <c r="C31" s="18"/>
      <c r="D31" s="19"/>
      <c r="E31" s="12">
        <f t="shared" si="1"/>
        <v>1.9724055637223015E-2</v>
      </c>
      <c r="F31" s="12">
        <f t="shared" si="2"/>
        <v>1.7197883467006451E-2</v>
      </c>
      <c r="G31" s="26">
        <f t="shared" si="3"/>
        <v>-0.25261721702165629</v>
      </c>
    </row>
    <row r="32" spans="2:7">
      <c r="B32" s="20" t="s">
        <v>21</v>
      </c>
      <c r="C32" s="18"/>
      <c r="D32" s="19"/>
      <c r="E32" s="12">
        <f t="shared" si="1"/>
        <v>0.27019690870024149</v>
      </c>
      <c r="F32" s="12">
        <f t="shared" si="2"/>
        <v>0.30067234288653649</v>
      </c>
      <c r="G32" s="26">
        <f t="shared" si="3"/>
        <v>3.0475434186295001</v>
      </c>
    </row>
    <row r="33" spans="2:7">
      <c r="B33" s="20" t="s">
        <v>22</v>
      </c>
      <c r="C33" s="18"/>
      <c r="D33" s="19"/>
      <c r="E33" s="12">
        <f t="shared" si="1"/>
        <v>1.98623264118672E-2</v>
      </c>
      <c r="F33" s="12">
        <f t="shared" si="2"/>
        <v>2.24068533006858E-2</v>
      </c>
      <c r="G33" s="26">
        <f t="shared" si="3"/>
        <v>0.25445268888186001</v>
      </c>
    </row>
    <row r="34" spans="2:7">
      <c r="B34" s="20" t="s">
        <v>23</v>
      </c>
      <c r="C34" s="18"/>
      <c r="D34" s="19"/>
      <c r="E34" s="12">
        <f t="shared" si="1"/>
        <v>0.10687265071717016</v>
      </c>
      <c r="F34" s="12">
        <f t="shared" si="2"/>
        <v>9.4966333220084423E-2</v>
      </c>
      <c r="G34" s="26">
        <f t="shared" si="3"/>
        <v>-1.1906317497085732</v>
      </c>
    </row>
    <row r="35" spans="2:7">
      <c r="B35" s="20" t="s">
        <v>24</v>
      </c>
      <c r="C35" s="18"/>
      <c r="D35" s="19"/>
      <c r="E35" s="12">
        <f t="shared" si="1"/>
        <v>8.558859438499275E-2</v>
      </c>
      <c r="F35" s="12">
        <f t="shared" si="2"/>
        <v>8.3846876644816631E-2</v>
      </c>
      <c r="G35" s="26">
        <f t="shared" si="3"/>
        <v>-0.17417177401761186</v>
      </c>
    </row>
    <row r="36" spans="2:7">
      <c r="B36" s="14" t="s">
        <v>25</v>
      </c>
      <c r="C36" s="18"/>
      <c r="D36" s="19"/>
      <c r="E36" s="12">
        <f t="shared" si="1"/>
        <v>0.19924498351841663</v>
      </c>
      <c r="F36" s="12">
        <f t="shared" si="2"/>
        <v>0.18315852710712807</v>
      </c>
      <c r="G36" s="26">
        <f t="shared" si="3"/>
        <v>-1.6086456411288559</v>
      </c>
    </row>
    <row r="37" spans="2:7">
      <c r="B37" s="20" t="s">
        <v>26</v>
      </c>
      <c r="C37" s="18"/>
      <c r="D37" s="19"/>
      <c r="E37" s="12">
        <f t="shared" si="1"/>
        <v>0.12325551566967863</v>
      </c>
      <c r="F37" s="12">
        <f t="shared" si="2"/>
        <v>0.10705632273793286</v>
      </c>
      <c r="G37" s="26">
        <f t="shared" si="3"/>
        <v>-1.6199192931745765</v>
      </c>
    </row>
    <row r="38" spans="2:7">
      <c r="B38" s="20" t="s">
        <v>27</v>
      </c>
      <c r="C38" s="18"/>
      <c r="D38" s="19"/>
      <c r="E38" s="12">
        <f t="shared" si="1"/>
        <v>7.3042804984798398E-2</v>
      </c>
      <c r="F38" s="12">
        <f t="shared" si="2"/>
        <v>7.2901430236115408E-2</v>
      </c>
      <c r="G38" s="26">
        <f t="shared" si="3"/>
        <v>-1.4137474868299027E-2</v>
      </c>
    </row>
    <row r="39" spans="2:7">
      <c r="B39" s="20" t="s">
        <v>28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29</v>
      </c>
      <c r="C40" s="18"/>
      <c r="D40" s="19"/>
      <c r="E40" s="12">
        <f t="shared" si="1"/>
        <v>0.1498859336584123</v>
      </c>
      <c r="F40" s="12">
        <f t="shared" si="2"/>
        <v>0.13434523204837134</v>
      </c>
      <c r="G40" s="26">
        <f t="shared" si="3"/>
        <v>-1.5540701610040952</v>
      </c>
    </row>
    <row r="41" spans="2:7">
      <c r="B41" s="20" t="s">
        <v>30</v>
      </c>
      <c r="C41" s="18"/>
      <c r="D41" s="19"/>
      <c r="E41" s="12">
        <f t="shared" si="1"/>
        <v>2.4261837139570003E-4</v>
      </c>
      <c r="F41" s="12">
        <f>F20/$F$7</f>
        <v>2.3183539727715381E-4</v>
      </c>
      <c r="G41" s="26">
        <f t="shared" si="3"/>
        <v>-1.0782974118546222E-3</v>
      </c>
    </row>
    <row r="42" spans="2:7">
      <c r="B42" s="20" t="s">
        <v>31</v>
      </c>
      <c r="C42" s="18"/>
      <c r="D42" s="19"/>
      <c r="E42" s="12">
        <f t="shared" si="1"/>
        <v>3.6648044376143447E-2</v>
      </c>
      <c r="F42" s="12">
        <f t="shared" si="2"/>
        <v>4.3601402055861639E-2</v>
      </c>
      <c r="G42" s="26">
        <f t="shared" si="3"/>
        <v>0.69533576797181917</v>
      </c>
    </row>
    <row r="43" spans="2:7">
      <c r="B43" s="20" t="s">
        <v>33</v>
      </c>
      <c r="C43" s="18"/>
      <c r="D43" s="19"/>
      <c r="E43" s="12">
        <f t="shared" si="1"/>
        <v>3.1850429430365515E-3</v>
      </c>
      <c r="F43" s="12">
        <f t="shared" si="2"/>
        <v>2.6859231205640026E-3</v>
      </c>
      <c r="G43" s="26">
        <f t="shared" si="3"/>
        <v>-4.9911982247254898E-2</v>
      </c>
    </row>
    <row r="46" spans="2:7">
      <c r="B46" s="59" t="s">
        <v>88</v>
      </c>
      <c r="C46" s="59"/>
      <c r="D46" s="59"/>
      <c r="E46" s="59"/>
      <c r="F46" s="59"/>
      <c r="G46" s="59"/>
    </row>
    <row r="48" spans="2:7">
      <c r="B48" s="27" t="s">
        <v>42</v>
      </c>
      <c r="C48" s="27"/>
      <c r="D48" s="27" t="s">
        <v>43</v>
      </c>
      <c r="E48" s="28" t="s">
        <v>44</v>
      </c>
    </row>
    <row r="49" spans="2:5">
      <c r="B49" s="30" t="s">
        <v>45</v>
      </c>
      <c r="C49" s="70"/>
      <c r="D49" s="71">
        <v>3093</v>
      </c>
      <c r="E49" s="31">
        <f>D49/$D$77</f>
        <v>1.3788092223747793E-2</v>
      </c>
    </row>
    <row r="50" spans="2:5">
      <c r="B50" s="29" t="s">
        <v>47</v>
      </c>
      <c r="C50" s="72"/>
      <c r="D50" s="13">
        <v>1371</v>
      </c>
      <c r="E50" s="73">
        <f t="shared" ref="E50:E77" si="4">D50/$D$77</f>
        <v>6.1116955831743373E-3</v>
      </c>
    </row>
    <row r="51" spans="2:5">
      <c r="B51" s="29" t="s">
        <v>49</v>
      </c>
      <c r="C51" s="72"/>
      <c r="D51" s="13">
        <v>246</v>
      </c>
      <c r="E51" s="73">
        <f t="shared" si="4"/>
        <v>1.0966280915104937E-3</v>
      </c>
    </row>
    <row r="52" spans="2:5">
      <c r="B52" s="29" t="s">
        <v>50</v>
      </c>
      <c r="C52" s="72"/>
      <c r="D52" s="13">
        <v>1476</v>
      </c>
      <c r="E52" s="73">
        <f t="shared" si="4"/>
        <v>6.5797685490629624E-3</v>
      </c>
    </row>
    <row r="53" spans="2:5">
      <c r="B53" s="30" t="s">
        <v>51</v>
      </c>
      <c r="C53" s="70"/>
      <c r="D53" s="71">
        <v>29973</v>
      </c>
      <c r="E53" s="31">
        <f t="shared" si="4"/>
        <v>0.13361477149123588</v>
      </c>
    </row>
    <row r="54" spans="2:5">
      <c r="B54" s="29" t="s">
        <v>52</v>
      </c>
      <c r="C54" s="72"/>
      <c r="D54" s="13">
        <v>5532</v>
      </c>
      <c r="E54" s="73">
        <f t="shared" si="4"/>
        <v>2.4660758545675007E-2</v>
      </c>
    </row>
    <row r="55" spans="2:5">
      <c r="B55" s="29" t="s">
        <v>53</v>
      </c>
      <c r="C55" s="72"/>
      <c r="D55" s="13">
        <v>22228</v>
      </c>
      <c r="E55" s="73">
        <f t="shared" si="4"/>
        <v>9.9088817959736814E-2</v>
      </c>
    </row>
    <row r="56" spans="2:5">
      <c r="B56" s="29" t="s">
        <v>54</v>
      </c>
      <c r="C56" s="72"/>
      <c r="D56" s="13">
        <v>2213</v>
      </c>
      <c r="E56" s="73">
        <f t="shared" si="4"/>
        <v>9.8651949858240759E-3</v>
      </c>
    </row>
    <row r="57" spans="2:5">
      <c r="B57" s="30" t="s">
        <v>55</v>
      </c>
      <c r="C57" s="70"/>
      <c r="D57" s="71">
        <v>8025</v>
      </c>
      <c r="E57" s="31">
        <f t="shared" si="4"/>
        <v>3.5774148107202086E-2</v>
      </c>
    </row>
    <row r="58" spans="2:5">
      <c r="B58" s="29" t="s">
        <v>55</v>
      </c>
      <c r="C58" s="72"/>
      <c r="D58" s="13">
        <v>8025</v>
      </c>
      <c r="E58" s="73">
        <f t="shared" si="4"/>
        <v>3.5774148107202086E-2</v>
      </c>
    </row>
    <row r="59" spans="2:5">
      <c r="B59" s="30" t="s">
        <v>56</v>
      </c>
      <c r="C59" s="70"/>
      <c r="D59" s="71">
        <v>5082</v>
      </c>
      <c r="E59" s="31">
        <f t="shared" si="4"/>
        <v>2.2654731549009467E-2</v>
      </c>
    </row>
    <row r="60" spans="2:5">
      <c r="B60" s="29" t="s">
        <v>57</v>
      </c>
      <c r="C60" s="72"/>
      <c r="D60" s="13">
        <v>5020</v>
      </c>
      <c r="E60" s="73">
        <f t="shared" si="4"/>
        <v>2.237834560724666E-2</v>
      </c>
    </row>
    <row r="61" spans="2:5">
      <c r="B61" s="29" t="s">
        <v>58</v>
      </c>
      <c r="C61" s="72"/>
      <c r="D61" s="13">
        <v>62</v>
      </c>
      <c r="E61" s="73">
        <f t="shared" si="4"/>
        <v>2.7638594176280736E-4</v>
      </c>
    </row>
    <row r="62" spans="2:5">
      <c r="B62" s="30" t="s">
        <v>59</v>
      </c>
      <c r="C62" s="70"/>
      <c r="D62" s="71">
        <v>129</v>
      </c>
      <c r="E62" s="31">
        <f t="shared" si="4"/>
        <v>5.7506107237745405E-4</v>
      </c>
    </row>
    <row r="63" spans="2:5">
      <c r="B63" s="29" t="s">
        <v>60</v>
      </c>
      <c r="C63" s="72"/>
      <c r="D63" s="13">
        <v>38</v>
      </c>
      <c r="E63" s="73">
        <f t="shared" si="4"/>
        <v>1.693978352739787E-4</v>
      </c>
    </row>
    <row r="64" spans="2:5">
      <c r="B64" s="29" t="s">
        <v>61</v>
      </c>
      <c r="C64" s="72"/>
      <c r="D64" s="13">
        <v>91</v>
      </c>
      <c r="E64" s="73">
        <f t="shared" si="4"/>
        <v>4.0566323710347532E-4</v>
      </c>
    </row>
    <row r="65" spans="2:5">
      <c r="B65" s="30" t="s">
        <v>62</v>
      </c>
      <c r="C65" s="70"/>
      <c r="D65" s="71">
        <v>279</v>
      </c>
      <c r="E65" s="31">
        <f t="shared" si="4"/>
        <v>1.2437367379326332E-3</v>
      </c>
    </row>
    <row r="66" spans="2:5">
      <c r="B66" s="29" t="s">
        <v>62</v>
      </c>
      <c r="C66" s="72"/>
      <c r="D66" s="13">
        <v>279</v>
      </c>
      <c r="E66" s="73">
        <f t="shared" si="4"/>
        <v>1.2437367379326332E-3</v>
      </c>
    </row>
    <row r="67" spans="2:5">
      <c r="B67" s="30" t="s">
        <v>63</v>
      </c>
      <c r="C67" s="70"/>
      <c r="D67" s="71">
        <v>177743</v>
      </c>
      <c r="E67" s="31">
        <f t="shared" si="4"/>
        <v>0.79234945881849472</v>
      </c>
    </row>
    <row r="68" spans="2:5">
      <c r="B68" s="29" t="s">
        <v>64</v>
      </c>
      <c r="C68" s="72"/>
      <c r="D68" s="13">
        <v>3207</v>
      </c>
      <c r="E68" s="73">
        <f t="shared" si="4"/>
        <v>1.429628572956973E-2</v>
      </c>
    </row>
    <row r="69" spans="2:5">
      <c r="B69" s="29" t="s">
        <v>65</v>
      </c>
      <c r="C69" s="72"/>
      <c r="D69" s="13">
        <v>3178</v>
      </c>
      <c r="E69" s="73">
        <f t="shared" si="4"/>
        <v>1.4167008434229061E-2</v>
      </c>
    </row>
    <row r="70" spans="2:5">
      <c r="B70" s="29" t="s">
        <v>66</v>
      </c>
      <c r="C70" s="72"/>
      <c r="D70" s="13">
        <v>148</v>
      </c>
      <c r="E70" s="73">
        <f t="shared" si="4"/>
        <v>6.5975999001444336E-4</v>
      </c>
    </row>
    <row r="71" spans="2:5">
      <c r="B71" s="29" t="s">
        <v>67</v>
      </c>
      <c r="C71" s="72"/>
      <c r="D71" s="13">
        <v>188</v>
      </c>
      <c r="E71" s="73">
        <f t="shared" si="4"/>
        <v>8.3807350082915782E-4</v>
      </c>
    </row>
    <row r="72" spans="2:5">
      <c r="B72" s="29" t="s">
        <v>68</v>
      </c>
      <c r="C72" s="72"/>
      <c r="D72" s="13">
        <v>156829</v>
      </c>
      <c r="E72" s="73">
        <f t="shared" si="4"/>
        <v>0.6991182396890212</v>
      </c>
    </row>
    <row r="73" spans="2:5">
      <c r="B73" s="29" t="s">
        <v>69</v>
      </c>
      <c r="C73" s="72"/>
      <c r="D73" s="13">
        <v>4186</v>
      </c>
      <c r="E73" s="73">
        <f t="shared" si="4"/>
        <v>1.8660508906759864E-2</v>
      </c>
    </row>
    <row r="74" spans="2:5">
      <c r="B74" s="29" t="s">
        <v>70</v>
      </c>
      <c r="C74" s="72"/>
      <c r="D74" s="13">
        <v>639</v>
      </c>
      <c r="E74" s="73">
        <f t="shared" si="4"/>
        <v>2.8485583352650628E-3</v>
      </c>
    </row>
    <row r="75" spans="2:5">
      <c r="B75" s="29" t="s">
        <v>71</v>
      </c>
      <c r="C75" s="72"/>
      <c r="D75" s="13">
        <v>2386</v>
      </c>
      <c r="E75" s="73">
        <f t="shared" si="4"/>
        <v>1.0636400920097716E-2</v>
      </c>
    </row>
    <row r="76" spans="2:5">
      <c r="B76" s="29" t="s">
        <v>72</v>
      </c>
      <c r="C76" s="72"/>
      <c r="D76" s="13">
        <v>6982</v>
      </c>
      <c r="E76" s="73">
        <f t="shared" si="4"/>
        <v>3.1124623312708405E-2</v>
      </c>
    </row>
    <row r="77" spans="2:5">
      <c r="B77" s="30" t="s">
        <v>73</v>
      </c>
      <c r="C77" s="70"/>
      <c r="D77" s="71">
        <v>224324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zoomScale="130" zoomScaleNormal="130" workbookViewId="0">
      <selection activeCell="C17" sqref="C17:F17"/>
    </sheetView>
  </sheetViews>
  <sheetFormatPr baseColWidth="10" defaultColWidth="8.85546875" defaultRowHeight="12.75"/>
  <cols>
    <col min="1" max="2" width="10.7109375" style="1" customWidth="1"/>
    <col min="3" max="3" width="26.28515625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93" t="s">
        <v>90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4" spans="2:12">
      <c r="B4" s="59" t="s">
        <v>83</v>
      </c>
      <c r="C4" s="59"/>
      <c r="D4" s="59"/>
      <c r="E4" s="59"/>
      <c r="F4" s="59"/>
      <c r="G4" s="59"/>
    </row>
    <row r="5" spans="2:12">
      <c r="B5" s="1" t="s">
        <v>84</v>
      </c>
    </row>
    <row r="6" spans="2:12" ht="14.45" customHeight="1">
      <c r="B6" s="94" t="s">
        <v>15</v>
      </c>
      <c r="C6" s="95"/>
      <c r="D6" s="95"/>
      <c r="E6" s="22">
        <v>2021</v>
      </c>
      <c r="F6" s="22">
        <v>2022</v>
      </c>
      <c r="G6" s="22" t="s">
        <v>16</v>
      </c>
    </row>
    <row r="7" spans="2:12" s="2" customFormat="1">
      <c r="B7" s="14" t="s">
        <v>17</v>
      </c>
      <c r="C7" s="15"/>
      <c r="D7" s="16"/>
      <c r="E7" s="74">
        <v>347045.07695000002</v>
      </c>
      <c r="F7" s="74">
        <v>399234.26990000001</v>
      </c>
      <c r="G7" s="24">
        <f>+F7/E7-1</f>
        <v>0.15038159713621035</v>
      </c>
    </row>
    <row r="8" spans="2:12">
      <c r="B8" s="17" t="s">
        <v>18</v>
      </c>
      <c r="C8" s="18"/>
      <c r="D8" s="19"/>
      <c r="E8" s="71">
        <v>211660.01102000003</v>
      </c>
      <c r="F8" s="71">
        <v>238543.25886</v>
      </c>
      <c r="G8" s="24">
        <f t="shared" ref="G8:G22" si="0">+F8/E8-1</f>
        <v>0.12701146385870565</v>
      </c>
    </row>
    <row r="9" spans="2:12">
      <c r="B9" s="20" t="s">
        <v>19</v>
      </c>
      <c r="C9" s="18"/>
      <c r="D9" s="19"/>
      <c r="E9" s="13">
        <v>5549.9934600000006</v>
      </c>
      <c r="F9" s="13">
        <v>6222.3865400000022</v>
      </c>
      <c r="G9" s="24">
        <f t="shared" si="0"/>
        <v>0.12115204906926169</v>
      </c>
    </row>
    <row r="10" spans="2:12" ht="15">
      <c r="B10" s="20" t="s">
        <v>20</v>
      </c>
      <c r="C10" s="18"/>
      <c r="D10" s="19"/>
      <c r="E10" s="13">
        <v>11967.226289999999</v>
      </c>
      <c r="F10" s="13">
        <v>10942.869660000002</v>
      </c>
      <c r="G10" s="24">
        <f t="shared" si="0"/>
        <v>-8.5596829639292826E-2</v>
      </c>
      <c r="H10"/>
    </row>
    <row r="11" spans="2:12">
      <c r="B11" s="20" t="s">
        <v>21</v>
      </c>
      <c r="C11" s="18"/>
      <c r="D11" s="19"/>
      <c r="E11" s="13">
        <v>69455.000359999991</v>
      </c>
      <c r="F11" s="13">
        <v>83900.486639999988</v>
      </c>
      <c r="G11" s="24">
        <f t="shared" si="0"/>
        <v>0.20798338787885662</v>
      </c>
    </row>
    <row r="12" spans="2:12">
      <c r="B12" s="20" t="s">
        <v>22</v>
      </c>
      <c r="C12" s="18"/>
      <c r="D12" s="19"/>
      <c r="E12" s="13">
        <v>7227.6415100000013</v>
      </c>
      <c r="F12" s="13">
        <v>8144.9152299999996</v>
      </c>
      <c r="G12" s="24">
        <f t="shared" si="0"/>
        <v>0.12691190047692302</v>
      </c>
    </row>
    <row r="13" spans="2:12">
      <c r="B13" s="20" t="s">
        <v>23</v>
      </c>
      <c r="C13" s="18"/>
      <c r="D13" s="19"/>
      <c r="E13" s="13">
        <v>33476.866330000004</v>
      </c>
      <c r="F13" s="13">
        <v>35400.673749999987</v>
      </c>
      <c r="G13" s="24">
        <f t="shared" si="0"/>
        <v>5.7466771263353866E-2</v>
      </c>
    </row>
    <row r="14" spans="2:12">
      <c r="B14" s="20" t="s">
        <v>24</v>
      </c>
      <c r="C14" s="18"/>
      <c r="D14" s="19"/>
      <c r="E14" s="13">
        <v>37934.478989999996</v>
      </c>
      <c r="F14" s="13">
        <v>40448.573459999978</v>
      </c>
      <c r="G14" s="24">
        <f t="shared" si="0"/>
        <v>6.6274654007050682E-2</v>
      </c>
    </row>
    <row r="15" spans="2:12">
      <c r="B15" s="14" t="s">
        <v>25</v>
      </c>
      <c r="C15" s="18"/>
      <c r="D15" s="19"/>
      <c r="E15" s="71">
        <v>93603.13933999998</v>
      </c>
      <c r="F15" s="71">
        <v>113746.35581999998</v>
      </c>
      <c r="G15" s="24">
        <f t="shared" si="0"/>
        <v>0.21519808653887829</v>
      </c>
    </row>
    <row r="16" spans="2:12">
      <c r="B16" s="20" t="s">
        <v>26</v>
      </c>
      <c r="C16" s="18"/>
      <c r="D16" s="19"/>
      <c r="E16" s="13">
        <v>92985.302219999983</v>
      </c>
      <c r="F16" s="13">
        <v>112956.40970999998</v>
      </c>
      <c r="G16" s="24">
        <f t="shared" si="0"/>
        <v>0.21477703479146681</v>
      </c>
    </row>
    <row r="17" spans="2:7">
      <c r="B17" s="20" t="s">
        <v>27</v>
      </c>
      <c r="C17" s="18"/>
      <c r="D17" s="19"/>
      <c r="E17" s="13">
        <v>274.61901999999998</v>
      </c>
      <c r="F17" s="13">
        <v>408.57698999999997</v>
      </c>
      <c r="G17" s="24">
        <f t="shared" si="0"/>
        <v>0.4877956741670697</v>
      </c>
    </row>
    <row r="18" spans="2:7">
      <c r="B18" s="20" t="s">
        <v>28</v>
      </c>
      <c r="C18" s="18"/>
      <c r="D18" s="19"/>
      <c r="E18" s="13">
        <v>0</v>
      </c>
      <c r="F18" s="13">
        <v>0</v>
      </c>
      <c r="G18" s="24"/>
    </row>
    <row r="19" spans="2:7">
      <c r="B19" s="14" t="s">
        <v>29</v>
      </c>
      <c r="C19" s="18"/>
      <c r="D19" s="19"/>
      <c r="E19" s="71">
        <v>41781.926590000003</v>
      </c>
      <c r="F19" s="71">
        <v>46944.655219999993</v>
      </c>
      <c r="G19" s="24">
        <f t="shared" si="0"/>
        <v>0.12356368055166778</v>
      </c>
    </row>
    <row r="20" spans="2:7">
      <c r="B20" s="20" t="s">
        <v>30</v>
      </c>
      <c r="C20" s="18"/>
      <c r="D20" s="19"/>
      <c r="E20" s="13">
        <v>0.59299999999999997</v>
      </c>
      <c r="F20" s="13">
        <v>0.53500000000000003</v>
      </c>
      <c r="G20" s="24">
        <f t="shared" si="0"/>
        <v>-9.7807757166947673E-2</v>
      </c>
    </row>
    <row r="21" spans="2:7">
      <c r="B21" s="20" t="s">
        <v>31</v>
      </c>
      <c r="C21" s="18"/>
      <c r="D21" s="19"/>
      <c r="E21" s="13">
        <v>15313.877869999998</v>
      </c>
      <c r="F21" s="13">
        <v>19624.33829</v>
      </c>
      <c r="G21" s="24">
        <f t="shared" si="0"/>
        <v>0.28147412801588456</v>
      </c>
    </row>
    <row r="22" spans="2:7">
      <c r="B22" s="20" t="s">
        <v>33</v>
      </c>
      <c r="C22" s="18"/>
      <c r="D22" s="19"/>
      <c r="E22" s="13">
        <v>2275.8601800000001</v>
      </c>
      <c r="F22" s="13">
        <v>2289.94794</v>
      </c>
      <c r="G22" s="24">
        <f t="shared" si="0"/>
        <v>6.1900815014039878E-3</v>
      </c>
    </row>
    <row r="25" spans="2:7">
      <c r="B25" s="59" t="s">
        <v>85</v>
      </c>
      <c r="C25" s="59"/>
      <c r="D25" s="59"/>
      <c r="E25" s="59"/>
      <c r="F25" s="59"/>
      <c r="G25" s="59"/>
    </row>
    <row r="26" spans="2:7">
      <c r="B26" s="1" t="s">
        <v>86</v>
      </c>
    </row>
    <row r="27" spans="2:7" ht="25.5">
      <c r="B27" s="94" t="s">
        <v>15</v>
      </c>
      <c r="C27" s="95"/>
      <c r="D27" s="95"/>
      <c r="E27" s="22">
        <v>2021</v>
      </c>
      <c r="F27" s="22">
        <v>2022</v>
      </c>
      <c r="G27" s="22" t="s">
        <v>87</v>
      </c>
    </row>
    <row r="28" spans="2:7">
      <c r="B28" s="14" t="s">
        <v>17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18</v>
      </c>
      <c r="C29" s="18"/>
      <c r="D29" s="19"/>
      <c r="E29" s="12">
        <f t="shared" ref="E29:E43" si="1">E8/$E$7</f>
        <v>0.609891985445149</v>
      </c>
      <c r="F29" s="12">
        <f t="shared" ref="F29:F43" si="2">F8/$F$7</f>
        <v>0.59750196023941082</v>
      </c>
      <c r="G29" s="26">
        <f t="shared" ref="G29:G43" si="3">+(F29-E29)*100</f>
        <v>-1.2390025205738175</v>
      </c>
    </row>
    <row r="30" spans="2:7">
      <c r="B30" s="20" t="s">
        <v>19</v>
      </c>
      <c r="C30" s="18"/>
      <c r="D30" s="19"/>
      <c r="E30" s="12">
        <f t="shared" si="1"/>
        <v>1.5992140008946467E-2</v>
      </c>
      <c r="F30" s="12">
        <f t="shared" si="2"/>
        <v>1.558580264554589E-2</v>
      </c>
      <c r="G30" s="26">
        <f t="shared" si="3"/>
        <v>-4.0633736340057666E-2</v>
      </c>
    </row>
    <row r="31" spans="2:7">
      <c r="B31" s="20" t="s">
        <v>20</v>
      </c>
      <c r="C31" s="18"/>
      <c r="D31" s="19"/>
      <c r="E31" s="12">
        <f t="shared" si="1"/>
        <v>3.4483204300645241E-2</v>
      </c>
      <c r="F31" s="12">
        <f t="shared" si="2"/>
        <v>2.7409645125757783E-2</v>
      </c>
      <c r="G31" s="26">
        <f t="shared" si="3"/>
        <v>-0.70735591748874582</v>
      </c>
    </row>
    <row r="32" spans="2:7">
      <c r="B32" s="20" t="s">
        <v>21</v>
      </c>
      <c r="C32" s="18"/>
      <c r="D32" s="19"/>
      <c r="E32" s="12">
        <f t="shared" si="1"/>
        <v>0.20013250431443697</v>
      </c>
      <c r="F32" s="12">
        <f t="shared" si="2"/>
        <v>0.21015351878739102</v>
      </c>
      <c r="G32" s="26">
        <f t="shared" si="3"/>
        <v>1.002101447295406</v>
      </c>
    </row>
    <row r="33" spans="2:7">
      <c r="B33" s="20" t="s">
        <v>22</v>
      </c>
      <c r="C33" s="18"/>
      <c r="D33" s="19"/>
      <c r="E33" s="12">
        <f t="shared" si="1"/>
        <v>2.0826232642514368E-2</v>
      </c>
      <c r="F33" s="12">
        <f t="shared" si="2"/>
        <v>2.0401342880810643E-2</v>
      </c>
      <c r="G33" s="26">
        <f t="shared" si="3"/>
        <v>-4.2488976170372561E-2</v>
      </c>
    </row>
    <row r="34" spans="2:7">
      <c r="B34" s="20" t="s">
        <v>23</v>
      </c>
      <c r="C34" s="18"/>
      <c r="D34" s="19"/>
      <c r="E34" s="12">
        <f t="shared" si="1"/>
        <v>9.6462588157742779E-2</v>
      </c>
      <c r="F34" s="12">
        <f t="shared" si="2"/>
        <v>8.8671430333040119E-2</v>
      </c>
      <c r="G34" s="26">
        <f t="shared" si="3"/>
        <v>-0.77911578247026603</v>
      </c>
    </row>
    <row r="35" spans="2:7">
      <c r="B35" s="20" t="s">
        <v>24</v>
      </c>
      <c r="C35" s="18"/>
      <c r="D35" s="19"/>
      <c r="E35" s="12">
        <f t="shared" si="1"/>
        <v>0.10930706559328415</v>
      </c>
      <c r="F35" s="12">
        <f t="shared" si="2"/>
        <v>0.10131538424827988</v>
      </c>
      <c r="G35" s="26">
        <f t="shared" si="3"/>
        <v>-0.79916813450042756</v>
      </c>
    </row>
    <row r="36" spans="2:7">
      <c r="B36" s="14" t="s">
        <v>25</v>
      </c>
      <c r="C36" s="18"/>
      <c r="D36" s="19"/>
      <c r="E36" s="12">
        <f t="shared" si="1"/>
        <v>0.26971464388035593</v>
      </c>
      <c r="F36" s="12">
        <f t="shared" si="2"/>
        <v>0.28491130245029095</v>
      </c>
      <c r="G36" s="26">
        <f t="shared" si="3"/>
        <v>1.5196658569935018</v>
      </c>
    </row>
    <row r="37" spans="2:7">
      <c r="B37" s="20" t="s">
        <v>26</v>
      </c>
      <c r="C37" s="18"/>
      <c r="D37" s="19"/>
      <c r="E37" s="12">
        <f t="shared" si="1"/>
        <v>0.26793436471480819</v>
      </c>
      <c r="F37" s="12">
        <f t="shared" si="2"/>
        <v>0.28293264938977619</v>
      </c>
      <c r="G37" s="26">
        <f t="shared" si="3"/>
        <v>1.4998284674967999</v>
      </c>
    </row>
    <row r="38" spans="2:7">
      <c r="B38" s="20" t="s">
        <v>27</v>
      </c>
      <c r="C38" s="18"/>
      <c r="D38" s="19"/>
      <c r="E38" s="12">
        <f t="shared" si="1"/>
        <v>7.9130648506379846E-4</v>
      </c>
      <c r="F38" s="12">
        <f t="shared" si="2"/>
        <v>1.0234015985209389E-3</v>
      </c>
      <c r="G38" s="26">
        <f t="shared" si="3"/>
        <v>2.3209511345714046E-2</v>
      </c>
    </row>
    <row r="39" spans="2:7">
      <c r="B39" s="20" t="s">
        <v>28</v>
      </c>
      <c r="C39" s="18"/>
      <c r="D39" s="19"/>
      <c r="E39" s="12">
        <f t="shared" si="1"/>
        <v>0</v>
      </c>
      <c r="F39" s="12">
        <f t="shared" si="2"/>
        <v>0</v>
      </c>
      <c r="G39" s="26">
        <f t="shared" si="3"/>
        <v>0</v>
      </c>
    </row>
    <row r="40" spans="2:7">
      <c r="B40" s="14" t="s">
        <v>29</v>
      </c>
      <c r="C40" s="18"/>
      <c r="D40" s="19"/>
      <c r="E40" s="12">
        <f t="shared" si="1"/>
        <v>0.12039337067449503</v>
      </c>
      <c r="F40" s="12">
        <f t="shared" si="2"/>
        <v>0.1175867373102982</v>
      </c>
      <c r="G40" s="26">
        <f t="shared" si="3"/>
        <v>-0.28066333641968283</v>
      </c>
    </row>
    <row r="41" spans="2:7">
      <c r="B41" s="20" t="s">
        <v>30</v>
      </c>
      <c r="C41" s="18"/>
      <c r="D41" s="19"/>
      <c r="E41" s="12">
        <f t="shared" si="1"/>
        <v>1.7087117477982133E-6</v>
      </c>
      <c r="F41" s="12">
        <f>F20/$F$7</f>
        <v>1.3400653208804108E-6</v>
      </c>
      <c r="G41" s="26">
        <f t="shared" si="3"/>
        <v>-3.6864642691780259E-5</v>
      </c>
    </row>
    <row r="42" spans="2:7">
      <c r="B42" s="20" t="s">
        <v>31</v>
      </c>
      <c r="C42" s="18"/>
      <c r="D42" s="19"/>
      <c r="E42" s="12">
        <f t="shared" si="1"/>
        <v>4.4126480642185634E-2</v>
      </c>
      <c r="F42" s="12">
        <f t="shared" si="2"/>
        <v>4.9154944275989869E-2</v>
      </c>
      <c r="G42" s="26">
        <f t="shared" si="3"/>
        <v>0.50284636338042354</v>
      </c>
    </row>
    <row r="43" spans="2:7">
      <c r="B43" s="20" t="s">
        <v>33</v>
      </c>
      <c r="C43" s="18"/>
      <c r="D43" s="19"/>
      <c r="E43" s="12">
        <f t="shared" si="1"/>
        <v>6.5578229779294384E-3</v>
      </c>
      <c r="F43" s="12">
        <f t="shared" si="2"/>
        <v>5.7358501327393185E-3</v>
      </c>
      <c r="G43" s="26">
        <f t="shared" si="3"/>
        <v>-8.2197284519011996E-2</v>
      </c>
    </row>
    <row r="46" spans="2:7">
      <c r="B46" s="59" t="s">
        <v>88</v>
      </c>
      <c r="C46" s="59"/>
      <c r="D46" s="59"/>
      <c r="E46" s="59"/>
      <c r="F46" s="59"/>
      <c r="G46" s="59"/>
    </row>
    <row r="48" spans="2:7">
      <c r="B48" s="27" t="s">
        <v>42</v>
      </c>
      <c r="C48" s="27"/>
      <c r="D48" s="27" t="s">
        <v>43</v>
      </c>
      <c r="E48" s="28" t="s">
        <v>44</v>
      </c>
    </row>
    <row r="49" spans="2:11">
      <c r="B49" s="30" t="s">
        <v>45</v>
      </c>
      <c r="C49" s="70"/>
      <c r="D49" s="71">
        <v>3597</v>
      </c>
      <c r="E49" s="31">
        <f>D49/$D$77</f>
        <v>1.7578411345576809E-2</v>
      </c>
    </row>
    <row r="50" spans="2:11" ht="15">
      <c r="B50" s="29" t="s">
        <v>47</v>
      </c>
      <c r="C50" s="72"/>
      <c r="D50" s="13">
        <v>2837</v>
      </c>
      <c r="E50" s="73">
        <f t="shared" ref="E50:E77" si="4">D50/$D$77</f>
        <v>1.3864318317320379E-2</v>
      </c>
      <c r="J50"/>
      <c r="K50"/>
    </row>
    <row r="51" spans="2:11" ht="15">
      <c r="B51" s="29" t="s">
        <v>49</v>
      </c>
      <c r="C51" s="72"/>
      <c r="D51" s="13">
        <v>347</v>
      </c>
      <c r="E51" s="73">
        <f t="shared" si="4"/>
        <v>1.6957766852697116E-3</v>
      </c>
      <c r="J51"/>
      <c r="K51"/>
    </row>
    <row r="52" spans="2:11" ht="15">
      <c r="B52" s="29" t="s">
        <v>50</v>
      </c>
      <c r="C52" s="72"/>
      <c r="D52" s="13">
        <v>413</v>
      </c>
      <c r="E52" s="73">
        <f t="shared" si="4"/>
        <v>2.0183163429867172E-3</v>
      </c>
      <c r="J52"/>
      <c r="K52"/>
    </row>
    <row r="53" spans="2:11" ht="15">
      <c r="B53" s="30" t="s">
        <v>51</v>
      </c>
      <c r="C53" s="70"/>
      <c r="D53" s="71">
        <v>30879</v>
      </c>
      <c r="E53" s="31">
        <f t="shared" si="4"/>
        <v>0.15090457713096087</v>
      </c>
      <c r="J53"/>
      <c r="K53"/>
    </row>
    <row r="54" spans="2:11" ht="15">
      <c r="B54" s="29" t="s">
        <v>52</v>
      </c>
      <c r="C54" s="72"/>
      <c r="D54" s="13">
        <v>7071</v>
      </c>
      <c r="E54" s="73">
        <f t="shared" si="4"/>
        <v>3.4555726056317376E-2</v>
      </c>
      <c r="J54"/>
      <c r="K54"/>
    </row>
    <row r="55" spans="2:11" ht="15">
      <c r="B55" s="29" t="s">
        <v>53</v>
      </c>
      <c r="C55" s="72"/>
      <c r="D55" s="13">
        <v>20361</v>
      </c>
      <c r="E55" s="73">
        <f t="shared" si="4"/>
        <v>9.9503484405696244E-2</v>
      </c>
      <c r="J55"/>
      <c r="K55"/>
    </row>
    <row r="56" spans="2:11" ht="15">
      <c r="B56" s="29" t="s">
        <v>54</v>
      </c>
      <c r="C56" s="72"/>
      <c r="D56" s="13">
        <v>3447</v>
      </c>
      <c r="E56" s="73">
        <f t="shared" si="4"/>
        <v>1.6845366668947249E-2</v>
      </c>
      <c r="J56"/>
      <c r="K56"/>
    </row>
    <row r="57" spans="2:11" ht="15">
      <c r="B57" s="30" t="s">
        <v>55</v>
      </c>
      <c r="C57" s="70"/>
      <c r="D57" s="71">
        <v>15647</v>
      </c>
      <c r="E57" s="31">
        <f t="shared" si="4"/>
        <v>7.6466333701484659E-2</v>
      </c>
      <c r="J57"/>
      <c r="K57"/>
    </row>
    <row r="58" spans="2:11" ht="15">
      <c r="B58" s="29" t="s">
        <v>55</v>
      </c>
      <c r="C58" s="72"/>
      <c r="D58" s="13">
        <v>15647</v>
      </c>
      <c r="E58" s="73">
        <f t="shared" si="4"/>
        <v>7.6466333701484659E-2</v>
      </c>
      <c r="J58"/>
      <c r="K58"/>
    </row>
    <row r="59" spans="2:11" ht="15">
      <c r="B59" s="30" t="s">
        <v>56</v>
      </c>
      <c r="C59" s="70"/>
      <c r="D59" s="71">
        <v>5425</v>
      </c>
      <c r="E59" s="31">
        <f t="shared" si="4"/>
        <v>2.6511782471435694E-2</v>
      </c>
      <c r="J59"/>
      <c r="K59"/>
    </row>
    <row r="60" spans="2:11" ht="15">
      <c r="B60" s="29" t="s">
        <v>57</v>
      </c>
      <c r="C60" s="72"/>
      <c r="D60" s="13">
        <v>5316</v>
      </c>
      <c r="E60" s="73">
        <f t="shared" si="4"/>
        <v>2.5979103339751546E-2</v>
      </c>
      <c r="J60"/>
      <c r="K60"/>
    </row>
    <row r="61" spans="2:11" ht="15">
      <c r="B61" s="29" t="s">
        <v>58</v>
      </c>
      <c r="C61" s="72"/>
      <c r="D61" s="13">
        <v>109</v>
      </c>
      <c r="E61" s="73">
        <f t="shared" si="4"/>
        <v>5.3267913168414567E-4</v>
      </c>
      <c r="J61"/>
      <c r="K61"/>
    </row>
    <row r="62" spans="2:11" ht="15">
      <c r="B62" s="30" t="s">
        <v>59</v>
      </c>
      <c r="C62" s="70"/>
      <c r="D62" s="71">
        <v>129</v>
      </c>
      <c r="E62" s="31">
        <f t="shared" si="4"/>
        <v>6.3041842190142015E-4</v>
      </c>
      <c r="J62"/>
      <c r="K62"/>
    </row>
    <row r="63" spans="2:11" ht="15">
      <c r="B63" s="29" t="s">
        <v>60</v>
      </c>
      <c r="C63" s="72"/>
      <c r="D63" s="13">
        <v>15</v>
      </c>
      <c r="E63" s="73">
        <f t="shared" si="4"/>
        <v>7.3304467662955834E-5</v>
      </c>
      <c r="J63"/>
      <c r="K63"/>
    </row>
    <row r="64" spans="2:11" ht="15">
      <c r="B64" s="29" t="s">
        <v>61</v>
      </c>
      <c r="C64" s="72"/>
      <c r="D64" s="13">
        <v>114</v>
      </c>
      <c r="E64" s="73">
        <f t="shared" si="4"/>
        <v>5.5711395423846432E-4</v>
      </c>
      <c r="J64"/>
      <c r="K64"/>
    </row>
    <row r="65" spans="2:11" ht="15">
      <c r="B65" s="30" t="s">
        <v>62</v>
      </c>
      <c r="C65" s="70"/>
      <c r="D65" s="71">
        <v>192</v>
      </c>
      <c r="E65" s="31">
        <f t="shared" si="4"/>
        <v>9.3829718608583461E-4</v>
      </c>
      <c r="J65"/>
      <c r="K65"/>
    </row>
    <row r="66" spans="2:11" ht="15">
      <c r="B66" s="29" t="s">
        <v>62</v>
      </c>
      <c r="C66" s="72"/>
      <c r="D66" s="13">
        <v>192</v>
      </c>
      <c r="E66" s="73">
        <f t="shared" si="4"/>
        <v>9.3829718608583461E-4</v>
      </c>
      <c r="J66"/>
      <c r="K66"/>
    </row>
    <row r="67" spans="2:11" ht="15">
      <c r="B67" s="30" t="s">
        <v>63</v>
      </c>
      <c r="C67" s="70"/>
      <c r="D67" s="71">
        <v>148757</v>
      </c>
      <c r="E67" s="31">
        <f t="shared" si="4"/>
        <v>0.72697017974255473</v>
      </c>
      <c r="J67"/>
      <c r="K67"/>
    </row>
    <row r="68" spans="2:11" ht="15">
      <c r="B68" s="29" t="s">
        <v>64</v>
      </c>
      <c r="C68" s="72"/>
      <c r="D68" s="13">
        <v>4952</v>
      </c>
      <c r="E68" s="73">
        <f t="shared" si="4"/>
        <v>2.4200248257797152E-2</v>
      </c>
      <c r="J68"/>
      <c r="K68"/>
    </row>
    <row r="69" spans="2:11" ht="15">
      <c r="B69" s="29" t="s">
        <v>65</v>
      </c>
      <c r="C69" s="72"/>
      <c r="D69" s="13">
        <v>2804</v>
      </c>
      <c r="E69" s="73">
        <f t="shared" si="4"/>
        <v>1.3703048488461878E-2</v>
      </c>
      <c r="J69"/>
      <c r="K69"/>
    </row>
    <row r="70" spans="2:11" ht="15">
      <c r="B70" s="29" t="s">
        <v>66</v>
      </c>
      <c r="C70" s="72"/>
      <c r="D70" s="13">
        <v>195</v>
      </c>
      <c r="E70" s="73">
        <f t="shared" si="4"/>
        <v>9.5295807961842584E-4</v>
      </c>
      <c r="J70"/>
      <c r="K70"/>
    </row>
    <row r="71" spans="2:11" ht="15">
      <c r="B71" s="29" t="s">
        <v>67</v>
      </c>
      <c r="C71" s="72"/>
      <c r="D71" s="13">
        <v>268</v>
      </c>
      <c r="E71" s="73">
        <f t="shared" si="4"/>
        <v>1.3097064889114776E-3</v>
      </c>
      <c r="J71"/>
      <c r="K71"/>
    </row>
    <row r="72" spans="2:11" ht="15">
      <c r="B72" s="29" t="s">
        <v>68</v>
      </c>
      <c r="C72" s="72"/>
      <c r="D72" s="13">
        <v>124156</v>
      </c>
      <c r="E72" s="73">
        <f t="shared" si="4"/>
        <v>0.60674596581079632</v>
      </c>
      <c r="J72"/>
      <c r="K72"/>
    </row>
    <row r="73" spans="2:11" ht="15">
      <c r="B73" s="29" t="s">
        <v>69</v>
      </c>
      <c r="C73" s="72"/>
      <c r="D73" s="13">
        <v>4072</v>
      </c>
      <c r="E73" s="73">
        <f t="shared" si="4"/>
        <v>1.9899719488237076E-2</v>
      </c>
      <c r="J73"/>
      <c r="K73"/>
    </row>
    <row r="74" spans="2:11" ht="15">
      <c r="B74" s="29" t="s">
        <v>70</v>
      </c>
      <c r="C74" s="72"/>
      <c r="D74" s="13">
        <v>721</v>
      </c>
      <c r="E74" s="73">
        <f t="shared" si="4"/>
        <v>3.5235014123327435E-3</v>
      </c>
      <c r="J74"/>
      <c r="K74"/>
    </row>
    <row r="75" spans="2:11" ht="15">
      <c r="B75" s="29" t="s">
        <v>71</v>
      </c>
      <c r="C75" s="72"/>
      <c r="D75" s="13">
        <v>2616</v>
      </c>
      <c r="E75" s="73">
        <f t="shared" si="4"/>
        <v>1.2784299160419498E-2</v>
      </c>
      <c r="J75"/>
      <c r="K75"/>
    </row>
    <row r="76" spans="2:11" ht="15">
      <c r="B76" s="29" t="s">
        <v>72</v>
      </c>
      <c r="C76" s="72"/>
      <c r="D76" s="13">
        <v>8973</v>
      </c>
      <c r="E76" s="73">
        <f t="shared" si="4"/>
        <v>4.3850732555980182E-2</v>
      </c>
      <c r="J76"/>
      <c r="K76"/>
    </row>
    <row r="77" spans="2:11" ht="15">
      <c r="B77" s="30" t="s">
        <v>73</v>
      </c>
      <c r="C77" s="70"/>
      <c r="D77" s="71">
        <v>204626</v>
      </c>
      <c r="E77" s="31">
        <f t="shared" si="4"/>
        <v>1</v>
      </c>
      <c r="J77"/>
      <c r="K77"/>
    </row>
    <row r="78" spans="2:11" ht="15">
      <c r="J78"/>
      <c r="K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32" workbookViewId="0">
      <selection activeCell="O57" sqref="O57"/>
    </sheetView>
  </sheetViews>
  <sheetFormatPr baseColWidth="10" defaultColWidth="8.85546875" defaultRowHeight="12.75"/>
  <cols>
    <col min="1" max="2" width="10.7109375" style="1" customWidth="1"/>
    <col min="3" max="3" width="24" style="1" customWidth="1"/>
    <col min="4" max="4" width="13.28515625" style="1" customWidth="1"/>
    <col min="5" max="26" width="10.7109375" style="1" customWidth="1"/>
    <col min="27" max="16384" width="8.85546875" style="1"/>
  </cols>
  <sheetData>
    <row r="1" spans="2:12" ht="14.45" customHeight="1">
      <c r="B1" s="93" t="s">
        <v>91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4" spans="2:12">
      <c r="B4" s="59" t="s">
        <v>83</v>
      </c>
      <c r="C4" s="59"/>
      <c r="D4" s="59"/>
      <c r="E4" s="59"/>
      <c r="F4" s="59"/>
      <c r="G4" s="59"/>
    </row>
    <row r="5" spans="2:12">
      <c r="B5" s="1" t="s">
        <v>84</v>
      </c>
    </row>
    <row r="6" spans="2:12" ht="14.45" customHeight="1">
      <c r="B6" s="94" t="s">
        <v>15</v>
      </c>
      <c r="C6" s="95"/>
      <c r="D6" s="95"/>
      <c r="E6" s="22">
        <v>2021</v>
      </c>
      <c r="F6" s="22">
        <v>2022</v>
      </c>
      <c r="G6" s="22" t="s">
        <v>16</v>
      </c>
    </row>
    <row r="7" spans="2:12" s="2" customFormat="1">
      <c r="B7" s="14" t="s">
        <v>17</v>
      </c>
      <c r="C7" s="15"/>
      <c r="D7" s="16"/>
      <c r="E7" s="74">
        <v>859829.07070999988</v>
      </c>
      <c r="F7" s="74">
        <v>967435.00183999992</v>
      </c>
      <c r="G7" s="24">
        <f>+F7/E7-1</f>
        <v>0.12514804953168768</v>
      </c>
    </row>
    <row r="8" spans="2:12">
      <c r="B8" s="17" t="s">
        <v>18</v>
      </c>
      <c r="C8" s="18"/>
      <c r="D8" s="19"/>
      <c r="E8" s="71">
        <v>301188.56461999996</v>
      </c>
      <c r="F8" s="71">
        <v>360379.56660999998</v>
      </c>
      <c r="G8" s="24">
        <f t="shared" ref="G8:G22" si="0">+F8/E8-1</f>
        <v>0.19652473215468658</v>
      </c>
    </row>
    <row r="9" spans="2:12">
      <c r="B9" s="20" t="s">
        <v>19</v>
      </c>
      <c r="C9" s="18"/>
      <c r="D9" s="19"/>
      <c r="E9" s="13">
        <v>4040.0114799999997</v>
      </c>
      <c r="F9" s="13">
        <v>4397.2137000000002</v>
      </c>
      <c r="G9" s="24">
        <f t="shared" si="0"/>
        <v>8.8416139847206754E-2</v>
      </c>
    </row>
    <row r="10" spans="2:12" ht="15">
      <c r="B10" s="20" t="s">
        <v>20</v>
      </c>
      <c r="C10" s="18"/>
      <c r="D10" s="19"/>
      <c r="E10" s="13">
        <v>8119.1451000000006</v>
      </c>
      <c r="F10" s="13">
        <v>8651.2059700000027</v>
      </c>
      <c r="G10" s="24">
        <f t="shared" si="0"/>
        <v>6.5531637068538373E-2</v>
      </c>
      <c r="H10"/>
    </row>
    <row r="11" spans="2:12">
      <c r="B11" s="20" t="s">
        <v>21</v>
      </c>
      <c r="C11" s="18"/>
      <c r="D11" s="19"/>
      <c r="E11" s="13">
        <v>95914.157769999991</v>
      </c>
      <c r="F11" s="13">
        <v>90062.111289999986</v>
      </c>
      <c r="G11" s="24">
        <f t="shared" si="0"/>
        <v>-6.1013375043474594E-2</v>
      </c>
    </row>
    <row r="12" spans="2:12">
      <c r="B12" s="20" t="s">
        <v>22</v>
      </c>
      <c r="C12" s="18"/>
      <c r="D12" s="19"/>
      <c r="E12" s="13">
        <v>5542.5996999999998</v>
      </c>
      <c r="F12" s="13">
        <v>7062.7057399999985</v>
      </c>
      <c r="G12" s="24">
        <f t="shared" si="0"/>
        <v>0.27425867323595443</v>
      </c>
    </row>
    <row r="13" spans="2:12">
      <c r="B13" s="20" t="s">
        <v>23</v>
      </c>
      <c r="C13" s="18"/>
      <c r="D13" s="19"/>
      <c r="E13" s="13">
        <v>26947.893020000003</v>
      </c>
      <c r="F13" s="13">
        <v>27065.750920000002</v>
      </c>
      <c r="G13" s="24">
        <f t="shared" si="0"/>
        <v>4.373547865598626E-3</v>
      </c>
    </row>
    <row r="14" spans="2:12">
      <c r="B14" s="20" t="s">
        <v>24</v>
      </c>
      <c r="C14" s="18"/>
      <c r="D14" s="19"/>
      <c r="E14" s="13">
        <v>30192.090760000003</v>
      </c>
      <c r="F14" s="13">
        <v>31413.703139999998</v>
      </c>
      <c r="G14" s="24">
        <f t="shared" si="0"/>
        <v>4.0461337696376054E-2</v>
      </c>
    </row>
    <row r="15" spans="2:12">
      <c r="B15" s="14" t="s">
        <v>25</v>
      </c>
      <c r="C15" s="18"/>
      <c r="D15" s="19"/>
      <c r="E15" s="71">
        <v>517596.19928</v>
      </c>
      <c r="F15" s="71">
        <v>560564.30795999989</v>
      </c>
      <c r="G15" s="24">
        <f t="shared" si="0"/>
        <v>8.3014729899042017E-2</v>
      </c>
    </row>
    <row r="16" spans="2:12">
      <c r="B16" s="20" t="s">
        <v>26</v>
      </c>
      <c r="C16" s="18"/>
      <c r="D16" s="19"/>
      <c r="E16" s="13">
        <v>86630.652109999995</v>
      </c>
      <c r="F16" s="13">
        <v>112214.56582999998</v>
      </c>
      <c r="G16" s="24">
        <f t="shared" si="0"/>
        <v>0.29532172616586783</v>
      </c>
    </row>
    <row r="17" spans="2:7">
      <c r="B17" s="20" t="s">
        <v>27</v>
      </c>
      <c r="C17" s="18"/>
      <c r="D17" s="19"/>
      <c r="E17" s="13">
        <v>430929.51506000006</v>
      </c>
      <c r="F17" s="13">
        <v>448319.14197999996</v>
      </c>
      <c r="G17" s="24">
        <f t="shared" si="0"/>
        <v>4.0353761606648497E-2</v>
      </c>
    </row>
    <row r="18" spans="2:7">
      <c r="B18" s="20" t="s">
        <v>28</v>
      </c>
      <c r="C18" s="18"/>
      <c r="D18" s="19"/>
      <c r="E18" s="13">
        <v>0</v>
      </c>
      <c r="F18" s="13">
        <v>4.0000000000000001E-3</v>
      </c>
      <c r="G18" s="24"/>
    </row>
    <row r="19" spans="2:7">
      <c r="B19" s="14" t="s">
        <v>29</v>
      </c>
      <c r="C19" s="18"/>
      <c r="D19" s="19"/>
      <c r="E19" s="71">
        <v>41044.306810000009</v>
      </c>
      <c r="F19" s="71">
        <v>46491.127270000005</v>
      </c>
      <c r="G19" s="24">
        <f t="shared" si="0"/>
        <v>0.13270587039547554</v>
      </c>
    </row>
    <row r="20" spans="2:7">
      <c r="B20" s="20" t="s">
        <v>30</v>
      </c>
      <c r="C20" s="18"/>
      <c r="D20" s="19"/>
      <c r="E20" s="13">
        <v>1.8460000000000001</v>
      </c>
      <c r="F20" s="13">
        <v>1.732</v>
      </c>
      <c r="G20" s="24">
        <f t="shared" si="0"/>
        <v>-6.1755146262188587E-2</v>
      </c>
    </row>
    <row r="21" spans="2:7">
      <c r="B21" s="20" t="s">
        <v>31</v>
      </c>
      <c r="C21" s="18"/>
      <c r="D21" s="19"/>
      <c r="E21" s="13">
        <v>10867.126679999999</v>
      </c>
      <c r="F21" s="13">
        <v>12708.98158</v>
      </c>
      <c r="G21" s="24">
        <f t="shared" si="0"/>
        <v>0.16948867481132557</v>
      </c>
    </row>
    <row r="22" spans="2:7">
      <c r="B22" s="20" t="s">
        <v>33</v>
      </c>
      <c r="C22" s="18"/>
      <c r="D22" s="19"/>
      <c r="E22" s="13">
        <v>1167.01406</v>
      </c>
      <c r="F22" s="13">
        <v>1164.9921399999996</v>
      </c>
      <c r="G22" s="24">
        <f t="shared" si="0"/>
        <v>-1.7325583892282559E-3</v>
      </c>
    </row>
    <row r="25" spans="2:7">
      <c r="B25" s="59" t="s">
        <v>85</v>
      </c>
      <c r="C25" s="59"/>
      <c r="D25" s="59"/>
      <c r="E25" s="59"/>
      <c r="F25" s="59"/>
      <c r="G25" s="59"/>
    </row>
    <row r="26" spans="2:7">
      <c r="B26" s="1" t="s">
        <v>86</v>
      </c>
    </row>
    <row r="27" spans="2:7" ht="25.5">
      <c r="B27" s="94" t="s">
        <v>15</v>
      </c>
      <c r="C27" s="95"/>
      <c r="D27" s="95"/>
      <c r="E27" s="22">
        <v>2021</v>
      </c>
      <c r="F27" s="22">
        <v>2022</v>
      </c>
      <c r="G27" s="22" t="s">
        <v>87</v>
      </c>
    </row>
    <row r="28" spans="2:7">
      <c r="B28" s="14" t="s">
        <v>17</v>
      </c>
      <c r="C28" s="15"/>
      <c r="D28" s="16"/>
      <c r="E28" s="12">
        <f>E7/$E$7</f>
        <v>1</v>
      </c>
      <c r="F28" s="12">
        <f>F7/$F$7</f>
        <v>1</v>
      </c>
      <c r="G28" s="26">
        <f>+(F28-E28)*100</f>
        <v>0</v>
      </c>
    </row>
    <row r="29" spans="2:7">
      <c r="B29" s="17" t="s">
        <v>18</v>
      </c>
      <c r="C29" s="18"/>
      <c r="D29" s="19"/>
      <c r="E29" s="12">
        <f t="shared" ref="E29:E43" si="1">E8/$E$7</f>
        <v>0.35028888284888404</v>
      </c>
      <c r="F29" s="12">
        <f t="shared" ref="F29:F43" si="2">F8/$F$7</f>
        <v>0.3725103659931478</v>
      </c>
      <c r="G29" s="26">
        <f t="shared" ref="G29:G43" si="3">+(F29-E29)*100</f>
        <v>2.2221483144263754</v>
      </c>
    </row>
    <row r="30" spans="2:7">
      <c r="B30" s="20" t="s">
        <v>19</v>
      </c>
      <c r="C30" s="18"/>
      <c r="D30" s="19"/>
      <c r="E30" s="12">
        <f t="shared" si="1"/>
        <v>4.6986216419316676E-3</v>
      </c>
      <c r="F30" s="12">
        <f t="shared" si="2"/>
        <v>4.5452290765134393E-3</v>
      </c>
      <c r="G30" s="26">
        <f t="shared" si="3"/>
        <v>-1.5339256541822832E-2</v>
      </c>
    </row>
    <row r="31" spans="2:7">
      <c r="B31" s="20" t="s">
        <v>20</v>
      </c>
      <c r="C31" s="18"/>
      <c r="D31" s="19"/>
      <c r="E31" s="12">
        <f t="shared" si="1"/>
        <v>9.4427431876613031E-3</v>
      </c>
      <c r="F31" s="12">
        <f t="shared" si="2"/>
        <v>8.9424157215171642E-3</v>
      </c>
      <c r="G31" s="26">
        <f t="shared" si="3"/>
        <v>-5.0032746614413898E-2</v>
      </c>
    </row>
    <row r="32" spans="2:7">
      <c r="B32" s="20" t="s">
        <v>21</v>
      </c>
      <c r="C32" s="18"/>
      <c r="D32" s="19"/>
      <c r="E32" s="12">
        <f t="shared" si="1"/>
        <v>0.11155026160118001</v>
      </c>
      <c r="F32" s="12">
        <f t="shared" si="2"/>
        <v>9.3093707710293266E-2</v>
      </c>
      <c r="G32" s="26">
        <f t="shared" si="3"/>
        <v>-1.845655389088674</v>
      </c>
    </row>
    <row r="33" spans="2:7">
      <c r="B33" s="20" t="s">
        <v>22</v>
      </c>
      <c r="C33" s="18"/>
      <c r="D33" s="19"/>
      <c r="E33" s="12">
        <f t="shared" si="1"/>
        <v>6.4461645794590587E-3</v>
      </c>
      <c r="F33" s="12">
        <f t="shared" si="2"/>
        <v>7.3004447084994662E-3</v>
      </c>
      <c r="G33" s="26">
        <f t="shared" si="3"/>
        <v>8.5428012904040757E-2</v>
      </c>
    </row>
    <row r="34" spans="2:7">
      <c r="B34" s="20" t="s">
        <v>23</v>
      </c>
      <c r="C34" s="18"/>
      <c r="D34" s="19"/>
      <c r="E34" s="12">
        <f t="shared" si="1"/>
        <v>3.1340988503386964E-2</v>
      </c>
      <c r="F34" s="12">
        <f t="shared" si="2"/>
        <v>2.7976815877575924E-2</v>
      </c>
      <c r="G34" s="26">
        <f t="shared" si="3"/>
        <v>-0.33641726258110405</v>
      </c>
    </row>
    <row r="35" spans="2:7">
      <c r="B35" s="20" t="s">
        <v>24</v>
      </c>
      <c r="C35" s="18"/>
      <c r="D35" s="19"/>
      <c r="E35" s="12">
        <f t="shared" si="1"/>
        <v>3.5114061373929847E-2</v>
      </c>
      <c r="F35" s="12">
        <f t="shared" si="2"/>
        <v>3.24711252748279E-2</v>
      </c>
      <c r="G35" s="26">
        <f t="shared" si="3"/>
        <v>-0.26429360991019474</v>
      </c>
    </row>
    <row r="36" spans="2:7">
      <c r="B36" s="14" t="s">
        <v>25</v>
      </c>
      <c r="C36" s="18"/>
      <c r="D36" s="19"/>
      <c r="E36" s="12">
        <f t="shared" si="1"/>
        <v>0.60197569134595241</v>
      </c>
      <c r="F36" s="12">
        <f t="shared" si="2"/>
        <v>0.57943356080133779</v>
      </c>
      <c r="G36" s="26">
        <f t="shared" si="3"/>
        <v>-2.2542130544614625</v>
      </c>
    </row>
    <row r="37" spans="2:7">
      <c r="B37" s="20" t="s">
        <v>26</v>
      </c>
      <c r="C37" s="18"/>
      <c r="D37" s="19"/>
      <c r="E37" s="12">
        <f t="shared" si="1"/>
        <v>0.10075334163622211</v>
      </c>
      <c r="F37" s="12">
        <f t="shared" si="2"/>
        <v>0.11599183988234352</v>
      </c>
      <c r="G37" s="26">
        <f t="shared" si="3"/>
        <v>1.5238498246121404</v>
      </c>
    </row>
    <row r="38" spans="2:7">
      <c r="B38" s="20" t="s">
        <v>27</v>
      </c>
      <c r="C38" s="18"/>
      <c r="D38" s="19"/>
      <c r="E38" s="12">
        <f t="shared" si="1"/>
        <v>0.50118044357835212</v>
      </c>
      <c r="F38" s="12">
        <f t="shared" si="2"/>
        <v>0.46341009073201345</v>
      </c>
      <c r="G38" s="26">
        <f t="shared" si="3"/>
        <v>-3.7770352846338673</v>
      </c>
    </row>
    <row r="39" spans="2:7">
      <c r="B39" s="20" t="s">
        <v>28</v>
      </c>
      <c r="C39" s="18"/>
      <c r="D39" s="19"/>
      <c r="E39" s="12">
        <f t="shared" si="1"/>
        <v>0</v>
      </c>
      <c r="F39" s="12">
        <f t="shared" si="2"/>
        <v>4.1346446969483781E-9</v>
      </c>
      <c r="G39" s="26">
        <f t="shared" si="3"/>
        <v>4.1346446969483781E-7</v>
      </c>
    </row>
    <row r="40" spans="2:7">
      <c r="B40" s="14" t="s">
        <v>29</v>
      </c>
      <c r="C40" s="18"/>
      <c r="D40" s="19"/>
      <c r="E40" s="12">
        <f t="shared" si="1"/>
        <v>4.7735425805163649E-2</v>
      </c>
      <c r="F40" s="12">
        <f t="shared" si="2"/>
        <v>4.8056073205514409E-2</v>
      </c>
      <c r="G40" s="26">
        <f t="shared" si="3"/>
        <v>3.2064740035075978E-2</v>
      </c>
    </row>
    <row r="41" spans="2:7">
      <c r="B41" s="20" t="s">
        <v>30</v>
      </c>
      <c r="C41" s="18"/>
      <c r="D41" s="19"/>
      <c r="E41" s="12">
        <f t="shared" si="1"/>
        <v>2.1469383426122986E-6</v>
      </c>
      <c r="F41" s="12">
        <f>F20/$F$7</f>
        <v>1.7903011537786476E-6</v>
      </c>
      <c r="G41" s="26">
        <f t="shared" si="3"/>
        <v>-3.5663718883365102E-5</v>
      </c>
    </row>
    <row r="42" spans="2:7">
      <c r="B42" s="20" t="s">
        <v>31</v>
      </c>
      <c r="C42" s="18"/>
      <c r="D42" s="19"/>
      <c r="E42" s="12">
        <f t="shared" si="1"/>
        <v>1.2638705819781739E-2</v>
      </c>
      <c r="F42" s="12">
        <f t="shared" si="2"/>
        <v>1.3136780823340403E-2</v>
      </c>
      <c r="G42" s="26">
        <f t="shared" si="3"/>
        <v>4.9807500355866438E-2</v>
      </c>
    </row>
    <row r="43" spans="2:7">
      <c r="B43" s="20" t="s">
        <v>33</v>
      </c>
      <c r="C43" s="18"/>
      <c r="D43" s="19"/>
      <c r="E43" s="12">
        <f t="shared" si="1"/>
        <v>1.3572628557863757E-3</v>
      </c>
      <c r="F43" s="12">
        <f t="shared" si="2"/>
        <v>1.2042071434093852E-3</v>
      </c>
      <c r="G43" s="26">
        <f t="shared" si="3"/>
        <v>-1.5305571237699055E-2</v>
      </c>
    </row>
    <row r="46" spans="2:7">
      <c r="B46" s="59" t="s">
        <v>88</v>
      </c>
      <c r="C46" s="59"/>
      <c r="D46" s="59"/>
      <c r="E46" s="59"/>
      <c r="F46" s="59"/>
      <c r="G46" s="59"/>
    </row>
    <row r="48" spans="2:7">
      <c r="B48" s="27" t="s">
        <v>42</v>
      </c>
      <c r="C48" s="27"/>
      <c r="D48" s="27" t="s">
        <v>43</v>
      </c>
      <c r="E48" s="28" t="s">
        <v>44</v>
      </c>
    </row>
    <row r="49" spans="2:10" ht="15">
      <c r="B49" s="30" t="s">
        <v>45</v>
      </c>
      <c r="C49" s="70"/>
      <c r="D49" s="71">
        <v>3766</v>
      </c>
      <c r="E49" s="31">
        <f>D49/$D$77</f>
        <v>2.2911444771615604E-2</v>
      </c>
      <c r="I49"/>
      <c r="J49"/>
    </row>
    <row r="50" spans="2:10" ht="15">
      <c r="B50" s="29" t="s">
        <v>47</v>
      </c>
      <c r="C50" s="72"/>
      <c r="D50" s="13">
        <v>2485</v>
      </c>
      <c r="E50" s="73">
        <f t="shared" ref="E50:E77" si="4">D50/$D$77</f>
        <v>1.5118146642980557E-2</v>
      </c>
      <c r="I50"/>
      <c r="J50"/>
    </row>
    <row r="51" spans="2:10" ht="15">
      <c r="B51" s="29" t="s">
        <v>49</v>
      </c>
      <c r="C51" s="72"/>
      <c r="D51" s="13">
        <v>151</v>
      </c>
      <c r="E51" s="73">
        <f t="shared" si="4"/>
        <v>9.1864794490545832E-4</v>
      </c>
      <c r="I51"/>
      <c r="J51"/>
    </row>
    <row r="52" spans="2:10" ht="15">
      <c r="B52" s="29" t="s">
        <v>50</v>
      </c>
      <c r="C52" s="72"/>
      <c r="D52" s="13">
        <v>1130</v>
      </c>
      <c r="E52" s="73">
        <f t="shared" si="4"/>
        <v>6.8746501837295892E-3</v>
      </c>
      <c r="I52"/>
      <c r="J52"/>
    </row>
    <row r="53" spans="2:10" ht="15">
      <c r="B53" s="30" t="s">
        <v>51</v>
      </c>
      <c r="C53" s="70"/>
      <c r="D53" s="71">
        <v>22977</v>
      </c>
      <c r="E53" s="31">
        <f t="shared" si="4"/>
        <v>0.13978658165624316</v>
      </c>
      <c r="I53"/>
      <c r="J53"/>
    </row>
    <row r="54" spans="2:10" ht="15">
      <c r="B54" s="29" t="s">
        <v>52</v>
      </c>
      <c r="C54" s="72"/>
      <c r="D54" s="13">
        <v>5229</v>
      </c>
      <c r="E54" s="73">
        <f t="shared" si="4"/>
        <v>3.1811987443116835E-2</v>
      </c>
      <c r="I54"/>
      <c r="J54"/>
    </row>
    <row r="55" spans="2:10" ht="15">
      <c r="B55" s="29" t="s">
        <v>53</v>
      </c>
      <c r="C55" s="72"/>
      <c r="D55" s="13">
        <v>15254</v>
      </c>
      <c r="E55" s="73">
        <f t="shared" si="4"/>
        <v>9.2801693719124917E-2</v>
      </c>
      <c r="I55"/>
      <c r="J55"/>
    </row>
    <row r="56" spans="2:10" ht="15">
      <c r="B56" s="29" t="s">
        <v>54</v>
      </c>
      <c r="C56" s="72"/>
      <c r="D56" s="13">
        <v>2494</v>
      </c>
      <c r="E56" s="73">
        <f t="shared" si="4"/>
        <v>1.5172900494001412E-2</v>
      </c>
      <c r="I56"/>
      <c r="J56"/>
    </row>
    <row r="57" spans="2:10" ht="15">
      <c r="B57" s="30" t="s">
        <v>55</v>
      </c>
      <c r="C57" s="70"/>
      <c r="D57" s="71">
        <v>6684</v>
      </c>
      <c r="E57" s="31">
        <f t="shared" si="4"/>
        <v>4.0663860024821745E-2</v>
      </c>
      <c r="I57"/>
      <c r="J57"/>
    </row>
    <row r="58" spans="2:10" ht="15">
      <c r="B58" s="29" t="s">
        <v>55</v>
      </c>
      <c r="C58" s="72"/>
      <c r="D58" s="13">
        <v>6684</v>
      </c>
      <c r="E58" s="73">
        <f t="shared" si="4"/>
        <v>4.0663860024821745E-2</v>
      </c>
      <c r="I58"/>
      <c r="J58"/>
    </row>
    <row r="59" spans="2:10" ht="15">
      <c r="B59" s="30" t="s">
        <v>56</v>
      </c>
      <c r="C59" s="70"/>
      <c r="D59" s="71">
        <v>3155</v>
      </c>
      <c r="E59" s="31">
        <f t="shared" si="4"/>
        <v>1.9194266663421992E-2</v>
      </c>
      <c r="I59"/>
      <c r="J59"/>
    </row>
    <row r="60" spans="2:10" ht="15">
      <c r="B60" s="29" t="s">
        <v>57</v>
      </c>
      <c r="C60" s="72"/>
      <c r="D60" s="13">
        <v>3139</v>
      </c>
      <c r="E60" s="73">
        <f t="shared" si="4"/>
        <v>1.9096926483829362E-2</v>
      </c>
      <c r="I60"/>
      <c r="J60"/>
    </row>
    <row r="61" spans="2:10" ht="15">
      <c r="B61" s="29" t="s">
        <v>58</v>
      </c>
      <c r="C61" s="72"/>
      <c r="D61" s="13">
        <v>16</v>
      </c>
      <c r="E61" s="73">
        <f t="shared" si="4"/>
        <v>9.7340179592631348E-5</v>
      </c>
      <c r="I61"/>
      <c r="J61"/>
    </row>
    <row r="62" spans="2:10" ht="15">
      <c r="B62" s="30" t="s">
        <v>59</v>
      </c>
      <c r="C62" s="70"/>
      <c r="D62" s="71">
        <v>68</v>
      </c>
      <c r="E62" s="31">
        <f t="shared" si="4"/>
        <v>4.1369576326868323E-4</v>
      </c>
      <c r="I62"/>
      <c r="J62"/>
    </row>
    <row r="63" spans="2:10" ht="15">
      <c r="B63" s="29" t="s">
        <v>60</v>
      </c>
      <c r="C63" s="72"/>
      <c r="D63" s="13">
        <v>9</v>
      </c>
      <c r="E63" s="73">
        <f t="shared" si="4"/>
        <v>5.4753851020855134E-5</v>
      </c>
      <c r="I63"/>
      <c r="J63"/>
    </row>
    <row r="64" spans="2:10" ht="15">
      <c r="B64" s="29" t="s">
        <v>61</v>
      </c>
      <c r="C64" s="72"/>
      <c r="D64" s="13">
        <v>59</v>
      </c>
      <c r="E64" s="73">
        <f t="shared" si="4"/>
        <v>3.589419122478281E-4</v>
      </c>
      <c r="I64"/>
      <c r="J64"/>
    </row>
    <row r="65" spans="2:10" ht="15">
      <c r="B65" s="30" t="s">
        <v>62</v>
      </c>
      <c r="C65" s="70"/>
      <c r="D65" s="71">
        <v>85</v>
      </c>
      <c r="E65" s="31">
        <f t="shared" si="4"/>
        <v>5.1711970408585398E-4</v>
      </c>
      <c r="I65"/>
      <c r="J65"/>
    </row>
    <row r="66" spans="2:10" ht="15">
      <c r="B66" s="29" t="s">
        <v>62</v>
      </c>
      <c r="C66" s="72"/>
      <c r="D66" s="13">
        <v>85</v>
      </c>
      <c r="E66" s="73">
        <f t="shared" si="4"/>
        <v>5.1711970408585398E-4</v>
      </c>
      <c r="I66"/>
      <c r="J66"/>
    </row>
    <row r="67" spans="2:10" ht="15">
      <c r="B67" s="30" t="s">
        <v>63</v>
      </c>
      <c r="C67" s="70"/>
      <c r="D67" s="71">
        <v>127637</v>
      </c>
      <c r="E67" s="31">
        <f t="shared" si="4"/>
        <v>0.77651303141654293</v>
      </c>
      <c r="I67"/>
      <c r="J67"/>
    </row>
    <row r="68" spans="2:10" ht="15">
      <c r="B68" s="29" t="s">
        <v>64</v>
      </c>
      <c r="C68" s="72"/>
      <c r="D68" s="13">
        <v>1525</v>
      </c>
      <c r="E68" s="73">
        <f t="shared" si="4"/>
        <v>9.2777358674226759E-3</v>
      </c>
      <c r="I68"/>
      <c r="J68"/>
    </row>
    <row r="69" spans="2:10" ht="15">
      <c r="B69" s="29" t="s">
        <v>65</v>
      </c>
      <c r="C69" s="72"/>
      <c r="D69" s="13">
        <v>1816</v>
      </c>
      <c r="E69" s="73">
        <f t="shared" si="4"/>
        <v>1.1048110383763658E-2</v>
      </c>
      <c r="I69"/>
      <c r="J69"/>
    </row>
    <row r="70" spans="2:10" ht="15">
      <c r="B70" s="29" t="s">
        <v>66</v>
      </c>
      <c r="C70" s="72"/>
      <c r="D70" s="13">
        <v>111</v>
      </c>
      <c r="E70" s="73">
        <f t="shared" si="4"/>
        <v>6.7529749592388003E-4</v>
      </c>
      <c r="I70"/>
      <c r="J70"/>
    </row>
    <row r="71" spans="2:10" ht="15">
      <c r="B71" s="29" t="s">
        <v>67</v>
      </c>
      <c r="C71" s="72"/>
      <c r="D71" s="13">
        <v>138</v>
      </c>
      <c r="E71" s="73">
        <f t="shared" si="4"/>
        <v>8.3955904898644536E-4</v>
      </c>
      <c r="I71"/>
      <c r="J71"/>
    </row>
    <row r="72" spans="2:10" ht="15">
      <c r="B72" s="29" t="s">
        <v>68</v>
      </c>
      <c r="C72" s="72"/>
      <c r="D72" s="13">
        <v>113850</v>
      </c>
      <c r="E72" s="73">
        <f t="shared" si="4"/>
        <v>0.69263621541381748</v>
      </c>
      <c r="I72"/>
      <c r="J72"/>
    </row>
    <row r="73" spans="2:10" ht="15">
      <c r="B73" s="29" t="s">
        <v>69</v>
      </c>
      <c r="C73" s="72"/>
      <c r="D73" s="13">
        <v>2025</v>
      </c>
      <c r="E73" s="73">
        <f t="shared" si="4"/>
        <v>1.2319616479692406E-2</v>
      </c>
      <c r="I73"/>
      <c r="J73"/>
    </row>
    <row r="74" spans="2:10" ht="15">
      <c r="B74" s="29" t="s">
        <v>70</v>
      </c>
      <c r="C74" s="72"/>
      <c r="D74" s="13">
        <v>403</v>
      </c>
      <c r="E74" s="73">
        <f t="shared" si="4"/>
        <v>2.4517557734894022E-3</v>
      </c>
      <c r="I74"/>
      <c r="J74"/>
    </row>
    <row r="75" spans="2:10" ht="15">
      <c r="B75" s="29" t="s">
        <v>71</v>
      </c>
      <c r="C75" s="72"/>
      <c r="D75" s="13">
        <v>2019</v>
      </c>
      <c r="E75" s="73">
        <f t="shared" si="4"/>
        <v>1.2283113912345168E-2</v>
      </c>
      <c r="I75"/>
      <c r="J75"/>
    </row>
    <row r="76" spans="2:10" ht="15">
      <c r="B76" s="29" t="s">
        <v>72</v>
      </c>
      <c r="C76" s="72"/>
      <c r="D76" s="13">
        <v>5750</v>
      </c>
      <c r="E76" s="73">
        <f t="shared" si="4"/>
        <v>3.4981627041101894E-2</v>
      </c>
      <c r="I76"/>
      <c r="J76"/>
    </row>
    <row r="77" spans="2:10">
      <c r="B77" s="30" t="s">
        <v>73</v>
      </c>
      <c r="C77" s="70"/>
      <c r="D77" s="71">
        <v>164372</v>
      </c>
      <c r="E77" s="31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8"/>
  <sheetViews>
    <sheetView workbookViewId="0">
      <selection activeCell="E51" activeCellId="6" sqref="E9 E16 E23 E30 E37 E44 E51"/>
    </sheetView>
  </sheetViews>
  <sheetFormatPr baseColWidth="10" defaultColWidth="9.140625" defaultRowHeight="15"/>
  <cols>
    <col min="8" max="8" width="25.140625" bestFit="1" customWidth="1"/>
    <col min="9" max="9" width="12.28515625" bestFit="1" customWidth="1"/>
  </cols>
  <sheetData>
    <row r="2" spans="4:13">
      <c r="D2" t="s">
        <v>92</v>
      </c>
      <c r="E2" t="s">
        <v>93</v>
      </c>
    </row>
    <row r="3" spans="4:13">
      <c r="D3" s="4" t="s">
        <v>51</v>
      </c>
      <c r="E3" s="5">
        <v>37337</v>
      </c>
      <c r="H3" s="8" t="s">
        <v>94</v>
      </c>
      <c r="I3" t="s">
        <v>95</v>
      </c>
    </row>
    <row r="4" spans="4:13">
      <c r="D4" s="4" t="s">
        <v>55</v>
      </c>
      <c r="E4" s="5">
        <v>13306</v>
      </c>
      <c r="H4" s="9" t="s">
        <v>45</v>
      </c>
      <c r="I4">
        <v>13664</v>
      </c>
    </row>
    <row r="5" spans="4:13">
      <c r="D5" s="4" t="s">
        <v>56</v>
      </c>
      <c r="E5" s="5">
        <v>5904</v>
      </c>
      <c r="H5" s="9" t="s">
        <v>51</v>
      </c>
      <c r="I5">
        <v>179952</v>
      </c>
      <c r="K5" s="9" t="s">
        <v>51</v>
      </c>
      <c r="L5" s="9"/>
      <c r="M5">
        <v>179952</v>
      </c>
    </row>
    <row r="6" spans="4:13">
      <c r="D6" s="4" t="s">
        <v>45</v>
      </c>
      <c r="E6" s="5">
        <v>1746</v>
      </c>
      <c r="H6" s="9" t="s">
        <v>55</v>
      </c>
      <c r="I6">
        <v>73576</v>
      </c>
      <c r="K6" s="9" t="s">
        <v>55</v>
      </c>
      <c r="L6" s="9"/>
      <c r="M6">
        <v>73576</v>
      </c>
    </row>
    <row r="7" spans="4:13">
      <c r="D7" s="4" t="s">
        <v>59</v>
      </c>
      <c r="E7" s="5">
        <v>910</v>
      </c>
      <c r="H7" s="9" t="s">
        <v>56</v>
      </c>
      <c r="I7">
        <v>28877</v>
      </c>
      <c r="K7" s="9" t="s">
        <v>56</v>
      </c>
      <c r="L7" s="9"/>
      <c r="M7">
        <v>28877</v>
      </c>
    </row>
    <row r="8" spans="4:13">
      <c r="D8" s="4" t="s">
        <v>62</v>
      </c>
      <c r="E8" s="5">
        <v>480</v>
      </c>
      <c r="H8" s="9" t="s">
        <v>59</v>
      </c>
      <c r="I8">
        <v>6279</v>
      </c>
      <c r="K8" s="9" t="s">
        <v>45</v>
      </c>
      <c r="L8" s="9"/>
      <c r="M8">
        <v>13664</v>
      </c>
    </row>
    <row r="9" spans="4:13">
      <c r="D9" s="4" t="s">
        <v>63</v>
      </c>
      <c r="E9" s="5">
        <v>230775</v>
      </c>
      <c r="H9" s="9" t="s">
        <v>63</v>
      </c>
      <c r="I9">
        <v>1181558</v>
      </c>
      <c r="K9" s="9" t="s">
        <v>59</v>
      </c>
      <c r="L9" s="9"/>
      <c r="M9">
        <v>6279</v>
      </c>
    </row>
    <row r="10" spans="4:13">
      <c r="D10" s="4" t="s">
        <v>51</v>
      </c>
      <c r="E10" s="6">
        <v>10502</v>
      </c>
      <c r="H10" s="9" t="s">
        <v>62</v>
      </c>
      <c r="I10">
        <v>1330</v>
      </c>
      <c r="K10" s="9" t="s">
        <v>62</v>
      </c>
      <c r="L10" s="9"/>
      <c r="M10">
        <v>1330</v>
      </c>
    </row>
    <row r="11" spans="4:13">
      <c r="D11" s="4" t="s">
        <v>55</v>
      </c>
      <c r="E11" s="6">
        <v>4970</v>
      </c>
      <c r="H11" s="9" t="s">
        <v>96</v>
      </c>
      <c r="I11">
        <v>1485236</v>
      </c>
      <c r="K11" s="9" t="s">
        <v>63</v>
      </c>
      <c r="L11" s="9"/>
      <c r="M11">
        <v>1181558</v>
      </c>
    </row>
    <row r="12" spans="4:13">
      <c r="D12" s="4" t="s">
        <v>56</v>
      </c>
      <c r="E12" s="6">
        <v>2006</v>
      </c>
      <c r="K12" s="10" t="s">
        <v>96</v>
      </c>
      <c r="L12" s="10"/>
      <c r="M12" s="11">
        <v>1485236</v>
      </c>
    </row>
    <row r="13" spans="4:13">
      <c r="D13" s="4" t="s">
        <v>59</v>
      </c>
      <c r="E13" s="6">
        <v>1547</v>
      </c>
    </row>
    <row r="14" spans="4:13">
      <c r="D14" s="4" t="s">
        <v>45</v>
      </c>
      <c r="E14" s="6">
        <v>1284</v>
      </c>
    </row>
    <row r="15" spans="4:13">
      <c r="D15" s="4" t="s">
        <v>62</v>
      </c>
      <c r="E15" s="6">
        <v>60</v>
      </c>
    </row>
    <row r="16" spans="4:13">
      <c r="D16" s="4" t="s">
        <v>63</v>
      </c>
      <c r="E16" s="6">
        <v>78119</v>
      </c>
    </row>
    <row r="17" spans="4:5">
      <c r="D17" s="7" t="s">
        <v>51</v>
      </c>
      <c r="E17" s="6">
        <v>15704</v>
      </c>
    </row>
    <row r="18" spans="4:5">
      <c r="D18" s="7" t="s">
        <v>55</v>
      </c>
      <c r="E18" s="6">
        <v>6794</v>
      </c>
    </row>
    <row r="19" spans="4:5">
      <c r="D19" s="7" t="s">
        <v>56</v>
      </c>
      <c r="E19" s="6">
        <v>2641</v>
      </c>
    </row>
    <row r="20" spans="4:5">
      <c r="D20" s="7" t="s">
        <v>45</v>
      </c>
      <c r="E20" s="6">
        <v>1108</v>
      </c>
    </row>
    <row r="21" spans="4:5">
      <c r="D21" s="7" t="s">
        <v>59</v>
      </c>
      <c r="E21" s="6">
        <v>598</v>
      </c>
    </row>
    <row r="22" spans="4:5">
      <c r="D22" s="7" t="s">
        <v>62</v>
      </c>
      <c r="E22" s="6">
        <v>156</v>
      </c>
    </row>
    <row r="23" spans="4:5">
      <c r="D23" s="7" t="s">
        <v>63</v>
      </c>
      <c r="E23" s="6">
        <v>117757</v>
      </c>
    </row>
    <row r="24" spans="4:5">
      <c r="D24" s="7" t="s">
        <v>51</v>
      </c>
      <c r="E24" s="6">
        <v>5889</v>
      </c>
    </row>
    <row r="25" spans="4:5">
      <c r="D25" s="7" t="s">
        <v>55</v>
      </c>
      <c r="E25" s="6">
        <v>3039</v>
      </c>
    </row>
    <row r="26" spans="4:5">
      <c r="D26" s="7" t="s">
        <v>45</v>
      </c>
      <c r="E26" s="6">
        <v>1531</v>
      </c>
    </row>
    <row r="27" spans="4:5">
      <c r="D27" s="7" t="s">
        <v>56</v>
      </c>
      <c r="E27" s="6">
        <v>952</v>
      </c>
    </row>
    <row r="28" spans="4:5">
      <c r="D28" s="7" t="s">
        <v>59</v>
      </c>
      <c r="E28" s="6">
        <v>404</v>
      </c>
    </row>
    <row r="29" spans="4:5">
      <c r="D29" s="7" t="s">
        <v>62</v>
      </c>
      <c r="E29" s="6">
        <v>63</v>
      </c>
    </row>
    <row r="30" spans="4:5">
      <c r="D30" s="7" t="s">
        <v>63</v>
      </c>
      <c r="E30" s="6">
        <v>64110</v>
      </c>
    </row>
    <row r="31" spans="4:5">
      <c r="D31" s="7" t="s">
        <v>51</v>
      </c>
      <c r="E31" s="6">
        <v>20149</v>
      </c>
    </row>
    <row r="32" spans="4:5">
      <c r="D32" s="7" t="s">
        <v>55</v>
      </c>
      <c r="E32" s="6">
        <v>9565</v>
      </c>
    </row>
    <row r="33" spans="4:5">
      <c r="D33" s="7" t="s">
        <v>56</v>
      </c>
      <c r="E33" s="6">
        <v>3838</v>
      </c>
    </row>
    <row r="34" spans="4:5">
      <c r="D34" s="7" t="s">
        <v>45</v>
      </c>
      <c r="E34" s="6">
        <v>1912</v>
      </c>
    </row>
    <row r="35" spans="4:5">
      <c r="D35" s="7" t="s">
        <v>59</v>
      </c>
      <c r="E35" s="6">
        <v>340</v>
      </c>
    </row>
    <row r="36" spans="4:5">
      <c r="D36" s="7" t="s">
        <v>62</v>
      </c>
      <c r="E36" s="6">
        <v>77</v>
      </c>
    </row>
    <row r="37" spans="4:5">
      <c r="D37" s="7" t="s">
        <v>63</v>
      </c>
      <c r="E37" s="6">
        <v>141499</v>
      </c>
    </row>
    <row r="38" spans="4:5">
      <c r="D38" s="7" t="s">
        <v>51</v>
      </c>
      <c r="E38" s="6">
        <v>35769</v>
      </c>
    </row>
    <row r="39" spans="4:5">
      <c r="D39" s="7" t="s">
        <v>55</v>
      </c>
      <c r="E39" s="6">
        <v>11737</v>
      </c>
    </row>
    <row r="40" spans="4:5">
      <c r="D40" s="7" t="s">
        <v>56</v>
      </c>
      <c r="E40" s="6">
        <v>4345</v>
      </c>
    </row>
    <row r="41" spans="4:5">
      <c r="D41" s="7" t="s">
        <v>59</v>
      </c>
      <c r="E41" s="6">
        <v>1432</v>
      </c>
    </row>
    <row r="42" spans="4:5">
      <c r="D42" s="7" t="s">
        <v>45</v>
      </c>
      <c r="E42" s="6">
        <v>1414</v>
      </c>
    </row>
    <row r="43" spans="4:5">
      <c r="D43" s="7" t="s">
        <v>62</v>
      </c>
      <c r="E43" s="6">
        <v>278</v>
      </c>
    </row>
    <row r="44" spans="4:5">
      <c r="D44" s="7" t="s">
        <v>63</v>
      </c>
      <c r="E44" s="6">
        <v>211295</v>
      </c>
    </row>
    <row r="45" spans="4:5">
      <c r="D45" s="4" t="s">
        <v>51</v>
      </c>
      <c r="E45" s="6">
        <v>47442</v>
      </c>
    </row>
    <row r="46" spans="4:5">
      <c r="D46" s="4" t="s">
        <v>55</v>
      </c>
      <c r="E46" s="6">
        <v>21394</v>
      </c>
    </row>
    <row r="47" spans="4:5">
      <c r="D47" s="4" t="s">
        <v>56</v>
      </c>
      <c r="E47" s="6">
        <v>8026</v>
      </c>
    </row>
    <row r="48" spans="4:5">
      <c r="D48" s="4" t="s">
        <v>45</v>
      </c>
      <c r="E48" s="6">
        <v>3753</v>
      </c>
    </row>
    <row r="49" spans="4:5">
      <c r="D49" s="4" t="s">
        <v>59</v>
      </c>
      <c r="E49" s="6">
        <v>823</v>
      </c>
    </row>
    <row r="50" spans="4:5">
      <c r="D50" s="4" t="s">
        <v>62</v>
      </c>
      <c r="E50" s="6">
        <v>169</v>
      </c>
    </row>
    <row r="51" spans="4:5">
      <c r="D51" s="4" t="s">
        <v>63</v>
      </c>
      <c r="E51" s="6">
        <v>281072</v>
      </c>
    </row>
    <row r="52" spans="4:5">
      <c r="D52" s="7" t="s">
        <v>51</v>
      </c>
      <c r="E52" s="6">
        <v>7160</v>
      </c>
    </row>
    <row r="53" spans="4:5">
      <c r="D53" s="7" t="s">
        <v>55</v>
      </c>
      <c r="E53" s="6">
        <v>2771</v>
      </c>
    </row>
    <row r="54" spans="4:5">
      <c r="D54" s="7" t="s">
        <v>56</v>
      </c>
      <c r="E54" s="6">
        <v>1165</v>
      </c>
    </row>
    <row r="55" spans="4:5">
      <c r="D55" s="7" t="s">
        <v>45</v>
      </c>
      <c r="E55" s="6">
        <v>916</v>
      </c>
    </row>
    <row r="56" spans="4:5">
      <c r="D56" s="7" t="s">
        <v>59</v>
      </c>
      <c r="E56" s="6">
        <v>225</v>
      </c>
    </row>
    <row r="57" spans="4:5">
      <c r="D57" s="7" t="s">
        <v>62</v>
      </c>
      <c r="E57" s="6">
        <v>47</v>
      </c>
    </row>
    <row r="58" spans="4:5">
      <c r="D58" s="7" t="s">
        <v>63</v>
      </c>
      <c r="E58" s="6">
        <v>56931</v>
      </c>
    </row>
  </sheetData>
  <sortState ref="K4:M10">
    <sortCondition descending="1" ref="M4:M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Perucámaras</vt:lpstr>
      <vt:lpstr>MR Oriente</vt:lpstr>
      <vt:lpstr>Amazonas</vt:lpstr>
      <vt:lpstr>Loreto</vt:lpstr>
      <vt:lpstr>San Martín</vt:lpstr>
      <vt:lpstr>Ucayali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2021-06-02T21:42:56Z</dcterms:created>
  <dcterms:modified xsi:type="dcterms:W3CDTF">2023-03-01T19:28:12Z</dcterms:modified>
  <cp:category/>
  <cp:contentStatus/>
</cp:coreProperties>
</file>